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f364b9a83c66e29d/Desktop/"/>
    </mc:Choice>
  </mc:AlternateContent>
  <xr:revisionPtr revIDLastSave="0" documentId="8_{16006B97-EE89-465B-A288-E09A63B30993}" xr6:coauthVersionLast="47" xr6:coauthVersionMax="47" xr10:uidLastSave="{00000000-0000-0000-0000-000000000000}"/>
  <bookViews>
    <workbookView xWindow="-120" yWindow="-120" windowWidth="24240" windowHeight="13020" tabRatio="750" activeTab="4" xr2:uid="{00000000-000D-0000-FFFF-FFFF00000000}"/>
  </bookViews>
  <sheets>
    <sheet name="Long term 25" sheetId="1" r:id="rId1"/>
    <sheet name="1st Q oper 25" sheetId="2" r:id="rId2"/>
    <sheet name="2nd Q oper 25" sheetId="3" r:id="rId3"/>
    <sheet name="3rd Q oper 25" sheetId="20" r:id="rId4"/>
    <sheet name="4th Q oper 25" sheetId="21" r:id="rId5"/>
    <sheet name="Annual" sheetId="6" r:id="rId6"/>
    <sheet name="Memorial Garden Fund" sheetId="7" r:id="rId7"/>
    <sheet name="Sheet5" sheetId="8" r:id="rId8"/>
    <sheet name="Sheet6" sheetId="9" r:id="rId9"/>
    <sheet name="Sheet7" sheetId="10" r:id="rId10"/>
    <sheet name="Sheet8" sheetId="11" r:id="rId11"/>
    <sheet name="Sheet9" sheetId="12" r:id="rId12"/>
    <sheet name="Sheet10" sheetId="13" r:id="rId13"/>
    <sheet name="Sheet11" sheetId="14" r:id="rId14"/>
    <sheet name="Sheet12" sheetId="15" r:id="rId15"/>
    <sheet name="Sheet13" sheetId="16" r:id="rId16"/>
    <sheet name="Sheet14" sheetId="17" r:id="rId17"/>
    <sheet name="Sheet15" sheetId="18" r:id="rId18"/>
    <sheet name="Sheet16" sheetId="19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0" i="1" l="1"/>
  <c r="L48" i="1"/>
  <c r="L46" i="1"/>
  <c r="L44" i="1"/>
  <c r="L42" i="1"/>
  <c r="F9" i="6"/>
  <c r="F21" i="6"/>
  <c r="F36" i="6"/>
  <c r="F38" i="6"/>
  <c r="F33" i="21"/>
  <c r="F11" i="21"/>
  <c r="K50" i="1"/>
  <c r="K48" i="1"/>
  <c r="K46" i="1"/>
  <c r="K44" i="1"/>
  <c r="K42" i="1"/>
  <c r="J50" i="1"/>
  <c r="J48" i="1"/>
  <c r="J46" i="1"/>
  <c r="J44" i="1"/>
  <c r="J42" i="1"/>
  <c r="D40" i="1"/>
  <c r="D41" i="1"/>
  <c r="H51" i="6"/>
  <c r="I42" i="1"/>
  <c r="M42" i="1"/>
  <c r="I44" i="1"/>
  <c r="M44" i="1"/>
  <c r="I46" i="1"/>
  <c r="M46" i="1"/>
  <c r="I48" i="1"/>
  <c r="M48" i="1"/>
  <c r="I50" i="1"/>
  <c r="M50" i="1"/>
  <c r="M52" i="1"/>
  <c r="H29" i="1"/>
  <c r="J29" i="1"/>
  <c r="D29" i="1"/>
  <c r="F29" i="1"/>
  <c r="M29" i="1"/>
  <c r="M22" i="1"/>
  <c r="E11" i="3"/>
  <c r="D42" i="1"/>
  <c r="J54" i="1"/>
  <c r="E9" i="2"/>
  <c r="E20" i="2"/>
  <c r="E30" i="2"/>
  <c r="E32" i="2"/>
  <c r="E39" i="2"/>
  <c r="F31" i="21"/>
  <c r="F22" i="21"/>
  <c r="F41" i="21"/>
  <c r="E11" i="20"/>
  <c r="E23" i="20"/>
  <c r="E32" i="20"/>
  <c r="E34" i="20"/>
  <c r="E41" i="20"/>
  <c r="E22" i="3"/>
  <c r="E31" i="3"/>
  <c r="E33" i="3"/>
  <c r="E40" i="3"/>
  <c r="L52" i="1"/>
  <c r="K52" i="1"/>
  <c r="J52" i="1"/>
  <c r="K27" i="1"/>
  <c r="J27" i="1"/>
  <c r="L6" i="1"/>
  <c r="I52" i="1"/>
  <c r="D43" i="1"/>
  <c r="D44" i="1"/>
  <c r="D45" i="1"/>
  <c r="D46" i="1"/>
  <c r="D47" i="1"/>
  <c r="D48" i="1"/>
  <c r="D49" i="1"/>
  <c r="D50" i="1"/>
  <c r="D51" i="1"/>
  <c r="L22" i="1"/>
  <c r="L18" i="1"/>
  <c r="L9" i="1"/>
  <c r="L5" i="1"/>
  <c r="L13" i="1"/>
  <c r="M18" i="1"/>
  <c r="M13" i="1"/>
  <c r="M9" i="1"/>
  <c r="M5" i="1"/>
  <c r="G27" i="1"/>
  <c r="C27" i="1"/>
  <c r="D27" i="1"/>
  <c r="E27" i="1"/>
  <c r="F27" i="1"/>
  <c r="H27" i="1"/>
  <c r="L10" i="1"/>
  <c r="L11" i="1"/>
  <c r="L15" i="1"/>
  <c r="L16" i="1"/>
  <c r="L19" i="1"/>
  <c r="L20" i="1"/>
  <c r="L7" i="1"/>
  <c r="L23" i="1"/>
  <c r="L24" i="1"/>
  <c r="I27" i="1"/>
  <c r="C51" i="7"/>
  <c r="C26" i="7"/>
  <c r="C55" i="7"/>
  <c r="F45" i="6"/>
  <c r="L27" i="1"/>
  <c r="M27" i="1"/>
</calcChain>
</file>

<file path=xl/sharedStrings.xml><?xml version="1.0" encoding="utf-8"?>
<sst xmlns="http://schemas.openxmlformats.org/spreadsheetml/2006/main" count="312" uniqueCount="187">
  <si>
    <t>Long Term Investments</t>
  </si>
  <si>
    <t>Balance</t>
  </si>
  <si>
    <t>Balance,</t>
  </si>
  <si>
    <t>Year to date</t>
  </si>
  <si>
    <t>Cash</t>
  </si>
  <si>
    <t>*ST Gain</t>
  </si>
  <si>
    <t>*LT Gain</t>
  </si>
  <si>
    <t>Fidelity Dividend Growth</t>
  </si>
  <si>
    <t>TOTAL</t>
  </si>
  <si>
    <t xml:space="preserve">*all ST and LT Gains </t>
  </si>
  <si>
    <t>reinvested</t>
  </si>
  <si>
    <t>Operating Funds Account Activity</t>
  </si>
  <si>
    <t>Interment Fees</t>
  </si>
  <si>
    <t>Cornerstones</t>
  </si>
  <si>
    <t>subtotal</t>
  </si>
  <si>
    <t>Insurance</t>
  </si>
  <si>
    <t>Lot Sales</t>
  </si>
  <si>
    <t xml:space="preserve">Cash Dividends </t>
  </si>
  <si>
    <t>Subtotal</t>
  </si>
  <si>
    <t>Ground Maintenance</t>
  </si>
  <si>
    <t>Long-term Investments  (see page 2 of annual report)</t>
  </si>
  <si>
    <t xml:space="preserve"> </t>
  </si>
  <si>
    <t>Income</t>
  </si>
  <si>
    <t>Hildabrant gift</t>
  </si>
  <si>
    <t>Application fee/nameplate-Cumming</t>
  </si>
  <si>
    <t>Total</t>
  </si>
  <si>
    <t>Expenses</t>
  </si>
  <si>
    <t>ground cover</t>
  </si>
  <si>
    <t>3 holly trees</t>
  </si>
  <si>
    <t>Initial Balance</t>
  </si>
  <si>
    <t>$       0.00</t>
  </si>
  <si>
    <t>11/11/2004</t>
  </si>
  <si>
    <t>5/3/2004</t>
  </si>
  <si>
    <t>7/22/2003</t>
  </si>
  <si>
    <t>7/1/2003</t>
  </si>
  <si>
    <t>6/3/2004</t>
  </si>
  <si>
    <t>7/21/2004</t>
  </si>
  <si>
    <t>New Balance</t>
  </si>
  <si>
    <t>Vanguard Short Term</t>
  </si>
  <si>
    <t>Donation for garden bench</t>
  </si>
  <si>
    <t>garden bench</t>
  </si>
  <si>
    <t>garden plaque</t>
  </si>
  <si>
    <t>nameplate-Cumming</t>
  </si>
  <si>
    <t>Donations/Gifts</t>
  </si>
  <si>
    <t>Memorial Garden Expenses</t>
  </si>
  <si>
    <t>Memorial Garden Income/Gifts</t>
  </si>
  <si>
    <t xml:space="preserve">  </t>
  </si>
  <si>
    <t>Application fee/nameplate-Kee</t>
  </si>
  <si>
    <t>Application fee/nameplate-Warner</t>
  </si>
  <si>
    <t>Grave Openings/Cornerstones</t>
  </si>
  <si>
    <t>nameplate-Kee</t>
  </si>
  <si>
    <t>Application fee/nameplate-C. Bennett</t>
  </si>
  <si>
    <t>Application fee/nameplate-A. Bennett</t>
  </si>
  <si>
    <t>Monument/Deed Fees</t>
  </si>
  <si>
    <t>nameplates-Bennett</t>
  </si>
  <si>
    <t>nameplate-Warner</t>
  </si>
  <si>
    <t>Christiana Presbyterian Cemetery, Inc. Memorial Garden Income/Expenses</t>
  </si>
  <si>
    <t>Date</t>
  </si>
  <si>
    <t>Monthly Interest</t>
  </si>
  <si>
    <t>NA</t>
  </si>
  <si>
    <t>Vanguard Money Market</t>
  </si>
  <si>
    <t>End of Month (Jan)</t>
  </si>
  <si>
    <t>End of Month (Mar)</t>
  </si>
  <si>
    <t>End of Month (Apr)</t>
  </si>
  <si>
    <t>End of Month (May)</t>
  </si>
  <si>
    <t>End of Month (Jun)</t>
  </si>
  <si>
    <t>End of Month (Jul)</t>
  </si>
  <si>
    <t>End of Month (Aug)</t>
  </si>
  <si>
    <t>End of Month (Sep)</t>
  </si>
  <si>
    <t>End of Month (Oct)</t>
  </si>
  <si>
    <t>End of Month (Nov)</t>
  </si>
  <si>
    <t>End of Month (Dec)</t>
  </si>
  <si>
    <t>Application fee/nameplate-Betts</t>
  </si>
  <si>
    <t>nameplate-Betts</t>
  </si>
  <si>
    <t>State Corp Fee/Franchise Tax</t>
  </si>
  <si>
    <t>nameplate- Whitney</t>
  </si>
  <si>
    <t>Application fee/nameplate- Saunders</t>
  </si>
  <si>
    <t>Application fee/nameplate- Whitney</t>
  </si>
  <si>
    <t>Interest/Gains</t>
  </si>
  <si>
    <t>Fidelity Equity Div Income</t>
  </si>
  <si>
    <t>Application fee/nameplate- Hill</t>
  </si>
  <si>
    <t>nameplate- Saunders</t>
  </si>
  <si>
    <t>1st Q Dividend/</t>
  </si>
  <si>
    <t>2nd Q Dividend/</t>
  </si>
  <si>
    <t>3rd Q Dividend/</t>
  </si>
  <si>
    <t>4th Q Dividend/</t>
  </si>
  <si>
    <t>Tot Dividend/</t>
  </si>
  <si>
    <t>Interest Only</t>
  </si>
  <si>
    <t>Application fee/nameplate-Bell</t>
  </si>
  <si>
    <t>nameplate- Hill</t>
  </si>
  <si>
    <t>nameplate- Bell</t>
  </si>
  <si>
    <t>Vanguard Total Stock Market</t>
  </si>
  <si>
    <t>Vanguard Total Bond</t>
  </si>
  <si>
    <t>Jan 1-Mar 31</t>
  </si>
  <si>
    <t>Apr 1-June 30</t>
  </si>
  <si>
    <t>July 1-Sept 30</t>
  </si>
  <si>
    <t>Oct 1-Dec 31</t>
  </si>
  <si>
    <t>Difference in Dollars</t>
  </si>
  <si>
    <t>Vanguard Short Term Inv-Grade Fund</t>
  </si>
  <si>
    <t>NET</t>
  </si>
  <si>
    <t>Principal Earnings/Loss Summary, by Quarter, by Fund</t>
  </si>
  <si>
    <t>ANNUAL NET</t>
  </si>
  <si>
    <t>Interest/Gains*</t>
  </si>
  <si>
    <t>Redemption- Vanguard Total Stock Market</t>
  </si>
  <si>
    <t>Appl. fee/nameplate-Preiss (Susman) (for 2)</t>
  </si>
  <si>
    <t>Application fee/nameplate- Wilcox</t>
  </si>
  <si>
    <t>nameplates- Preiss (Susman)(2) and Wilcox</t>
  </si>
  <si>
    <t>Grave Openings</t>
  </si>
  <si>
    <t>Application fee/nameplate-Eastburn (2)</t>
  </si>
  <si>
    <t>nameplates- Eastburn (2)</t>
  </si>
  <si>
    <t>memorial garden plaque repair</t>
  </si>
  <si>
    <t>TOTAL Dividends/Interest Only</t>
  </si>
  <si>
    <t>Fidelity Equity Div Income (FEDI)</t>
  </si>
  <si>
    <t>Fidelity Dividend Growth (FDG)</t>
  </si>
  <si>
    <t>Investment-Grade Fund (VSTIG)</t>
  </si>
  <si>
    <t>Vanguard Total Bond (VTB)</t>
  </si>
  <si>
    <t>Vanguard Total Stock Market (VTSM)**</t>
  </si>
  <si>
    <t>Application fee/nameplate- Bird (Wilcox)</t>
  </si>
  <si>
    <t>Monument Repair</t>
  </si>
  <si>
    <t>Insurance Payment (Liability)</t>
  </si>
  <si>
    <t>nameplate- Bird</t>
  </si>
  <si>
    <t>paver pathway repair (1st of 2)</t>
  </si>
  <si>
    <t>paver pathway repair (2nd of 2)</t>
  </si>
  <si>
    <t>WSFS Account Income:</t>
  </si>
  <si>
    <t>WSFS Account Expenditures:</t>
  </si>
  <si>
    <t>First State Cemetery Assn Membership</t>
  </si>
  <si>
    <t>Redemptions From Long Term Investments</t>
  </si>
  <si>
    <t>First State Cemetery Association Membership</t>
  </si>
  <si>
    <t>Application fee/nameplate- Long</t>
  </si>
  <si>
    <t>nameplate- Long</t>
  </si>
  <si>
    <t>Memorial Garden Income (Nameplate)</t>
  </si>
  <si>
    <t>DE State Cemetery Registration</t>
  </si>
  <si>
    <t>End of Month (Feb)**</t>
  </si>
  <si>
    <t>Fence Line Clearing Project</t>
  </si>
  <si>
    <t>WSFS Checking Account Income:</t>
  </si>
  <si>
    <t>WSFS Checking Account Expenditures:</t>
  </si>
  <si>
    <t>Difference:</t>
  </si>
  <si>
    <t>Full Balance, 1-Jan-25</t>
  </si>
  <si>
    <t>Vanguard Money Market Balance, 1/1/25</t>
  </si>
  <si>
    <t>WSFS Savings Account, 1/1/25</t>
  </si>
  <si>
    <t>Vanguard Money Market Balance, 3/31/25</t>
  </si>
  <si>
    <t>WSFS Account Balance, 1/1/25</t>
  </si>
  <si>
    <t>WSFS Account Balance, 3/31/25</t>
  </si>
  <si>
    <t>WSFS Savings Account, 3/31/25</t>
  </si>
  <si>
    <t>Full Balance, 31-Mar-25</t>
  </si>
  <si>
    <t>1st Qtr, 2025</t>
  </si>
  <si>
    <t>2nd Qtr, 2025</t>
  </si>
  <si>
    <t>3rd Qtr, 2025</t>
  </si>
  <si>
    <t>4th Qtr, 2025</t>
  </si>
  <si>
    <t>Begin 2025 balance</t>
  </si>
  <si>
    <t>All of 2025</t>
  </si>
  <si>
    <t>Building/Monument Repairs</t>
  </si>
  <si>
    <t>Land Lease (2023-2025)</t>
  </si>
  <si>
    <t>Application fee/nameplate- Robbins</t>
  </si>
  <si>
    <t>nameplate- Robbins</t>
  </si>
  <si>
    <t>Full Balance, 1-Apr-25</t>
  </si>
  <si>
    <t>Vanguard Money Market Balance, 4/1/25</t>
  </si>
  <si>
    <t>WSFS Savings Account, 4/1/25</t>
  </si>
  <si>
    <t>WSFS Account Balance, 4/1/25</t>
  </si>
  <si>
    <t>WSFS Account Balance, 6/30/25</t>
  </si>
  <si>
    <t>WSFS Savings Account, 6/30/25</t>
  </si>
  <si>
    <t>Vanguard Money Market Balance, 6/30/25</t>
  </si>
  <si>
    <t>Full Balance, 30-Jun-25</t>
  </si>
  <si>
    <t>Full Balance, 1-Jul-25</t>
  </si>
  <si>
    <t>Vanguard Money Market Balance, 7/1/25</t>
  </si>
  <si>
    <t>WSFS Savings Account Balance, 7/1/25</t>
  </si>
  <si>
    <t>WSFS Checking Account Balance, 7/1/25</t>
  </si>
  <si>
    <t>WSFS Checking Account Balance, 9/30/25</t>
  </si>
  <si>
    <t>Vanguard Money Market Balance, 9/30/25</t>
  </si>
  <si>
    <t>Full Balance, 30-Sep-25</t>
  </si>
  <si>
    <t>WSFS Savings Account Balance, 9/30/25</t>
  </si>
  <si>
    <r>
      <t>Grave Openings/</t>
    </r>
    <r>
      <rPr>
        <b/>
        <sz val="10"/>
        <rFont val="Arial"/>
        <family val="2"/>
      </rPr>
      <t>Cornerstones</t>
    </r>
  </si>
  <si>
    <t>Full Balance, 1-Oct-25</t>
  </si>
  <si>
    <t>Vanguard Money Market Balance, 10/1/25</t>
  </si>
  <si>
    <t>WSFS Checking Account Balance, 10/1/25</t>
  </si>
  <si>
    <t>WSFS Savings Account Balance, 10/1/25</t>
  </si>
  <si>
    <t>WSFS Checking Account Balance, 12/31/25</t>
  </si>
  <si>
    <t>Vanguard Money Market Balance, 12/31/25</t>
  </si>
  <si>
    <t>WSFS Savings Account 12/31/25</t>
  </si>
  <si>
    <t>Full Balance, 31-Dec-25</t>
  </si>
  <si>
    <t>DE 1st State Cemetery Association Membership</t>
  </si>
  <si>
    <t>(incl. $0.73 interest in 4th Quarter)</t>
  </si>
  <si>
    <t>WSFS Checking Account Balance, 1/1/25</t>
  </si>
  <si>
    <t>WSFS Checking Account Balance, 12/31/25:</t>
  </si>
  <si>
    <t>WSFS Savings Account, 12/31/25</t>
  </si>
  <si>
    <t>Balance 1-1-25</t>
  </si>
  <si>
    <t>Balance 12-31-25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</si>
</sst>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</numFmts>
  <fonts count="25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 val="singleAccounting"/>
      <sz val="10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u/>
      <sz val="16"/>
      <name val="Arial"/>
      <family val="2"/>
    </font>
    <font>
      <sz val="16"/>
      <name val="Arial"/>
      <family val="2"/>
    </font>
    <font>
      <b/>
      <u/>
      <sz val="18"/>
      <name val="Arial"/>
      <family val="2"/>
    </font>
    <font>
      <u/>
      <sz val="10"/>
      <name val="Arial"/>
      <family val="2"/>
    </font>
    <font>
      <b/>
      <u val="singleAccounting"/>
      <sz val="16"/>
      <name val="Arial"/>
      <family val="2"/>
    </font>
    <font>
      <b/>
      <u val="singleAccounting"/>
      <sz val="18"/>
      <name val="Arial"/>
      <family val="2"/>
    </font>
    <font>
      <u/>
      <sz val="14"/>
      <name val="Arial"/>
      <family val="2"/>
    </font>
    <font>
      <b/>
      <u/>
      <sz val="16"/>
      <name val="Arial"/>
      <family val="2"/>
    </font>
    <font>
      <b/>
      <u val="singleAccounting"/>
      <sz val="14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11">
    <xf numFmtId="0" fontId="0" fillId="0" borderId="0" xfId="0"/>
    <xf numFmtId="44" fontId="0" fillId="0" borderId="0" xfId="2" applyFont="1"/>
    <xf numFmtId="44" fontId="1" fillId="0" borderId="0" xfId="2" applyFont="1"/>
    <xf numFmtId="0" fontId="4" fillId="0" borderId="0" xfId="0" applyFont="1"/>
    <xf numFmtId="165" fontId="0" fillId="0" borderId="0" xfId="0" applyNumberFormat="1"/>
    <xf numFmtId="44" fontId="0" fillId="0" borderId="0" xfId="2" quotePrefix="1" applyFont="1"/>
    <xf numFmtId="7" fontId="0" fillId="0" borderId="0" xfId="0" applyNumberForma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44" fontId="5" fillId="0" borderId="0" xfId="2" applyFont="1"/>
    <xf numFmtId="44" fontId="0" fillId="0" borderId="0" xfId="0" applyNumberFormat="1"/>
    <xf numFmtId="0" fontId="2" fillId="0" borderId="0" xfId="0" applyFont="1"/>
    <xf numFmtId="0" fontId="7" fillId="0" borderId="0" xfId="0" applyFont="1"/>
    <xf numFmtId="44" fontId="7" fillId="0" borderId="0" xfId="2" applyFont="1"/>
    <xf numFmtId="0" fontId="8" fillId="0" borderId="0" xfId="0" applyFont="1"/>
    <xf numFmtId="0" fontId="5" fillId="0" borderId="0" xfId="0" applyFont="1"/>
    <xf numFmtId="44" fontId="0" fillId="0" borderId="0" xfId="2" quotePrefix="1" applyFont="1" applyAlignment="1">
      <alignment horizontal="right"/>
    </xf>
    <xf numFmtId="0" fontId="0" fillId="2" borderId="0" xfId="0" applyFill="1"/>
    <xf numFmtId="44" fontId="0" fillId="2" borderId="0" xfId="2" applyFont="1" applyFill="1"/>
    <xf numFmtId="0" fontId="9" fillId="0" borderId="0" xfId="0" applyFont="1"/>
    <xf numFmtId="44" fontId="9" fillId="0" borderId="0" xfId="2" applyFont="1"/>
    <xf numFmtId="0" fontId="7" fillId="0" borderId="0" xfId="0" applyFont="1" applyAlignment="1">
      <alignment horizontal="center"/>
    </xf>
    <xf numFmtId="0" fontId="0" fillId="0" borderId="0" xfId="0" quotePrefix="1" applyAlignment="1">
      <alignment horizontal="center"/>
    </xf>
    <xf numFmtId="14" fontId="0" fillId="0" borderId="0" xfId="0" quotePrefix="1" applyNumberFormat="1" applyAlignment="1">
      <alignment horizontal="center"/>
    </xf>
    <xf numFmtId="16" fontId="0" fillId="0" borderId="0" xfId="0" quotePrefix="1" applyNumberForma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44" fontId="10" fillId="0" borderId="0" xfId="2" applyFont="1"/>
    <xf numFmtId="44" fontId="10" fillId="0" borderId="0" xfId="2" quotePrefix="1" applyFont="1"/>
    <xf numFmtId="44" fontId="11" fillId="0" borderId="0" xfId="2" applyFont="1" applyAlignment="1">
      <alignment horizontal="center"/>
    </xf>
    <xf numFmtId="0" fontId="11" fillId="0" borderId="0" xfId="0" applyFont="1" applyAlignment="1">
      <alignment horizontal="center"/>
    </xf>
    <xf numFmtId="14" fontId="11" fillId="0" borderId="0" xfId="2" applyNumberFormat="1" applyFont="1" applyAlignment="1">
      <alignment horizontal="center"/>
    </xf>
    <xf numFmtId="15" fontId="11" fillId="0" borderId="0" xfId="2" applyNumberFormat="1" applyFont="1" applyAlignment="1">
      <alignment horizontal="center"/>
    </xf>
    <xf numFmtId="0" fontId="5" fillId="0" borderId="0" xfId="0" applyFont="1" applyAlignment="1">
      <alignment horizontal="left"/>
    </xf>
    <xf numFmtId="44" fontId="5" fillId="0" borderId="0" xfId="0" applyNumberFormat="1" applyFont="1"/>
    <xf numFmtId="0" fontId="11" fillId="0" borderId="0" xfId="0" applyFont="1" applyAlignment="1">
      <alignment horizontal="left"/>
    </xf>
    <xf numFmtId="0" fontId="12" fillId="0" borderId="0" xfId="0" applyFont="1"/>
    <xf numFmtId="44" fontId="13" fillId="0" borderId="0" xfId="2" applyFont="1" applyAlignment="1">
      <alignment horizontal="center"/>
    </xf>
    <xf numFmtId="44" fontId="13" fillId="0" borderId="0" xfId="2" applyFont="1" applyAlignment="1">
      <alignment horizontal="left"/>
    </xf>
    <xf numFmtId="0" fontId="13" fillId="0" borderId="0" xfId="0" applyFont="1" applyAlignment="1">
      <alignment horizontal="center"/>
    </xf>
    <xf numFmtId="14" fontId="14" fillId="0" borderId="0" xfId="2" applyNumberFormat="1" applyFont="1" applyAlignment="1">
      <alignment horizontal="center"/>
    </xf>
    <xf numFmtId="44" fontId="14" fillId="0" borderId="0" xfId="2" applyFont="1" applyAlignment="1">
      <alignment horizontal="center"/>
    </xf>
    <xf numFmtId="44" fontId="15" fillId="0" borderId="0" xfId="2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44" fontId="11" fillId="3" borderId="0" xfId="2" applyFont="1" applyFill="1" applyAlignment="1">
      <alignment horizontal="center"/>
    </xf>
    <xf numFmtId="0" fontId="11" fillId="3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44" fontId="9" fillId="0" borderId="0" xfId="2" applyFont="1" applyFill="1"/>
    <xf numFmtId="44" fontId="5" fillId="0" borderId="0" xfId="2" applyFont="1" applyFill="1"/>
    <xf numFmtId="44" fontId="11" fillId="0" borderId="0" xfId="2" applyFont="1" applyFill="1" applyAlignment="1">
      <alignment horizontal="center"/>
    </xf>
    <xf numFmtId="14" fontId="14" fillId="0" borderId="0" xfId="2" applyNumberFormat="1" applyFont="1" applyFill="1" applyAlignment="1">
      <alignment horizontal="center"/>
    </xf>
    <xf numFmtId="44" fontId="14" fillId="0" borderId="0" xfId="2" applyFont="1" applyFill="1" applyAlignment="1">
      <alignment horizontal="center"/>
    </xf>
    <xf numFmtId="0" fontId="16" fillId="0" borderId="0" xfId="0" applyFont="1"/>
    <xf numFmtId="43" fontId="14" fillId="0" borderId="0" xfId="1" applyFont="1" applyAlignment="1">
      <alignment horizontal="center"/>
    </xf>
    <xf numFmtId="15" fontId="14" fillId="0" borderId="0" xfId="2" applyNumberFormat="1" applyFont="1" applyAlignment="1">
      <alignment horizontal="center"/>
    </xf>
    <xf numFmtId="165" fontId="14" fillId="0" borderId="0" xfId="2" applyNumberFormat="1" applyFont="1" applyAlignment="1">
      <alignment horizontal="right"/>
    </xf>
    <xf numFmtId="165" fontId="14" fillId="0" borderId="0" xfId="0" applyNumberFormat="1" applyFont="1" applyAlignment="1">
      <alignment horizontal="right"/>
    </xf>
    <xf numFmtId="165" fontId="14" fillId="0" borderId="0" xfId="2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14" fillId="0" borderId="0" xfId="2" applyNumberFormat="1" applyFont="1" applyFill="1" applyAlignment="1">
      <alignment horizontal="center"/>
    </xf>
    <xf numFmtId="44" fontId="14" fillId="0" borderId="0" xfId="2" applyFont="1" applyAlignment="1">
      <alignment horizontal="right"/>
    </xf>
    <xf numFmtId="44" fontId="15" fillId="4" borderId="0" xfId="2" applyFont="1" applyFill="1" applyAlignment="1">
      <alignment horizontal="center"/>
    </xf>
    <xf numFmtId="44" fontId="11" fillId="4" borderId="0" xfId="2" applyFont="1" applyFill="1" applyAlignment="1">
      <alignment horizontal="center"/>
    </xf>
    <xf numFmtId="44" fontId="13" fillId="4" borderId="0" xfId="2" applyFont="1" applyFill="1" applyAlignment="1">
      <alignment horizontal="center"/>
    </xf>
    <xf numFmtId="44" fontId="14" fillId="4" borderId="0" xfId="2" applyFont="1" applyFill="1" applyAlignment="1">
      <alignment horizontal="center"/>
    </xf>
    <xf numFmtId="44" fontId="11" fillId="0" borderId="0" xfId="2" applyFont="1" applyAlignment="1">
      <alignment horizontal="left"/>
    </xf>
    <xf numFmtId="44" fontId="17" fillId="0" borderId="0" xfId="2" applyFont="1" applyAlignment="1">
      <alignment horizontal="left"/>
    </xf>
    <xf numFmtId="44" fontId="18" fillId="0" borderId="0" xfId="2" applyFont="1" applyAlignment="1">
      <alignment horizontal="left"/>
    </xf>
    <xf numFmtId="44" fontId="18" fillId="0" borderId="0" xfId="2" applyFont="1" applyAlignment="1">
      <alignment horizontal="center"/>
    </xf>
    <xf numFmtId="44" fontId="7" fillId="0" borderId="0" xfId="2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44" fontId="3" fillId="0" borderId="0" xfId="2" applyFont="1"/>
    <xf numFmtId="43" fontId="14" fillId="0" borderId="0" xfId="2" applyNumberFormat="1" applyFont="1" applyAlignment="1">
      <alignment horizontal="center"/>
    </xf>
    <xf numFmtId="44" fontId="21" fillId="0" borderId="0" xfId="2" applyFont="1" applyAlignment="1">
      <alignment horizontal="center"/>
    </xf>
    <xf numFmtId="0" fontId="21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44" fontId="4" fillId="0" borderId="0" xfId="0" applyNumberFormat="1" applyFont="1"/>
    <xf numFmtId="44" fontId="3" fillId="0" borderId="0" xfId="2" applyFont="1" applyFill="1"/>
    <xf numFmtId="44" fontId="23" fillId="0" borderId="0" xfId="2" applyFont="1"/>
    <xf numFmtId="0" fontId="23" fillId="0" borderId="0" xfId="0" applyFont="1"/>
    <xf numFmtId="44" fontId="3" fillId="0" borderId="9" xfId="2" applyFont="1" applyBorder="1" applyAlignment="1">
      <alignment horizontal="right"/>
    </xf>
    <xf numFmtId="0" fontId="3" fillId="0" borderId="0" xfId="0" applyFont="1"/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44" fontId="3" fillId="0" borderId="0" xfId="2" applyFont="1" applyAlignment="1">
      <alignment horizontal="center"/>
    </xf>
    <xf numFmtId="44" fontId="0" fillId="0" borderId="0" xfId="2" applyFont="1" applyFill="1"/>
    <xf numFmtId="44" fontId="0" fillId="0" borderId="0" xfId="2" quotePrefix="1" applyFont="1" applyFill="1"/>
    <xf numFmtId="44" fontId="10" fillId="0" borderId="0" xfId="2" quotePrefix="1" applyFont="1" applyFill="1"/>
    <xf numFmtId="44" fontId="1" fillId="0" borderId="0" xfId="2" applyFont="1" applyFill="1"/>
    <xf numFmtId="165" fontId="14" fillId="0" borderId="0" xfId="2" applyNumberFormat="1" applyFont="1" applyFill="1" applyAlignment="1">
      <alignment horizontal="right"/>
    </xf>
    <xf numFmtId="165" fontId="14" fillId="0" borderId="0" xfId="0" applyNumberFormat="1" applyFont="1" applyAlignment="1">
      <alignment horizontal="left"/>
    </xf>
    <xf numFmtId="44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3" fillId="0" borderId="4" xfId="0" applyFont="1" applyBorder="1"/>
    <xf numFmtId="0" fontId="3" fillId="0" borderId="6" xfId="0" applyFont="1" applyBorder="1"/>
    <xf numFmtId="0" fontId="4" fillId="0" borderId="5" xfId="0" applyFont="1" applyBorder="1"/>
    <xf numFmtId="44" fontId="0" fillId="0" borderId="8" xfId="0" applyNumberFormat="1" applyBorder="1"/>
    <xf numFmtId="165" fontId="24" fillId="0" borderId="0" xfId="2" applyNumberFormat="1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4"/>
  <sheetViews>
    <sheetView view="pageLayout" topLeftCell="C6" zoomScaleNormal="100" workbookViewId="0">
      <selection activeCell="J12" sqref="J12"/>
    </sheetView>
  </sheetViews>
  <sheetFormatPr defaultColWidth="9.140625" defaultRowHeight="18" x14ac:dyDescent="0.25"/>
  <cols>
    <col min="1" max="1" width="33.85546875" style="38" customWidth="1"/>
    <col min="2" max="2" width="6.140625" style="37" customWidth="1"/>
    <col min="3" max="3" width="20.140625" style="37" customWidth="1"/>
    <col min="4" max="4" width="21.85546875" style="37" customWidth="1"/>
    <col min="5" max="5" width="23" style="37" customWidth="1"/>
    <col min="6" max="6" width="20.140625" style="37" customWidth="1"/>
    <col min="7" max="7" width="21.42578125" style="37" customWidth="1"/>
    <col min="8" max="8" width="19.85546875" style="37" customWidth="1"/>
    <col min="9" max="9" width="19" style="37" customWidth="1"/>
    <col min="10" max="10" width="21.28515625" style="37" bestFit="1" customWidth="1"/>
    <col min="11" max="11" width="19.85546875" style="37" bestFit="1" customWidth="1"/>
    <col min="12" max="12" width="20.140625" style="37" customWidth="1"/>
    <col min="13" max="13" width="18.140625" style="38" bestFit="1" customWidth="1"/>
    <col min="14" max="14" width="10.85546875" style="38" customWidth="1"/>
    <col min="15" max="16384" width="9.140625" style="38"/>
  </cols>
  <sheetData>
    <row r="1" spans="1:13" s="56" customFormat="1" ht="20.25" x14ac:dyDescent="0.3">
      <c r="A1" s="47" t="s">
        <v>0</v>
      </c>
      <c r="B1" s="61" t="s">
        <v>21</v>
      </c>
      <c r="C1" s="49" t="s">
        <v>1</v>
      </c>
      <c r="D1" s="49" t="s">
        <v>145</v>
      </c>
      <c r="E1" s="61" t="s">
        <v>2</v>
      </c>
      <c r="F1" s="49" t="s">
        <v>146</v>
      </c>
      <c r="G1" s="49" t="s">
        <v>2</v>
      </c>
      <c r="H1" s="49" t="s">
        <v>147</v>
      </c>
      <c r="I1" s="61" t="s">
        <v>1</v>
      </c>
      <c r="J1" s="49" t="s">
        <v>148</v>
      </c>
      <c r="K1" s="49" t="s">
        <v>1</v>
      </c>
      <c r="L1" s="63" t="s">
        <v>3</v>
      </c>
      <c r="M1" s="56" t="s">
        <v>4</v>
      </c>
    </row>
    <row r="2" spans="1:13" s="56" customFormat="1" ht="20.25" x14ac:dyDescent="0.3">
      <c r="B2" s="60" t="s">
        <v>21</v>
      </c>
      <c r="C2" s="48">
        <v>45658</v>
      </c>
      <c r="D2" s="64" t="s">
        <v>82</v>
      </c>
      <c r="E2" s="60">
        <v>45747</v>
      </c>
      <c r="F2" s="64" t="s">
        <v>83</v>
      </c>
      <c r="G2" s="48">
        <v>45838</v>
      </c>
      <c r="H2" s="64" t="s">
        <v>84</v>
      </c>
      <c r="I2" s="60">
        <v>45930</v>
      </c>
      <c r="J2" s="64" t="s">
        <v>85</v>
      </c>
      <c r="K2" s="48">
        <v>46022</v>
      </c>
      <c r="L2" s="64" t="s">
        <v>86</v>
      </c>
      <c r="M2" s="64" t="s">
        <v>86</v>
      </c>
    </row>
    <row r="3" spans="1:13" s="56" customFormat="1" ht="20.25" x14ac:dyDescent="0.3">
      <c r="B3" s="48"/>
      <c r="C3" s="48"/>
      <c r="D3" s="64" t="s">
        <v>102</v>
      </c>
      <c r="E3" s="48"/>
      <c r="F3" s="64" t="s">
        <v>102</v>
      </c>
      <c r="G3" s="48"/>
      <c r="H3" s="64" t="s">
        <v>102</v>
      </c>
      <c r="I3" s="48"/>
      <c r="J3" s="64" t="s">
        <v>102</v>
      </c>
      <c r="K3" s="48"/>
      <c r="L3" s="64" t="s">
        <v>78</v>
      </c>
      <c r="M3" s="64" t="s">
        <v>87</v>
      </c>
    </row>
    <row r="4" spans="1:13" x14ac:dyDescent="0.25">
      <c r="C4" s="39"/>
      <c r="D4" s="40"/>
      <c r="E4" s="39"/>
      <c r="G4" s="39"/>
      <c r="H4" s="40"/>
      <c r="I4" s="39"/>
      <c r="J4" s="39"/>
      <c r="K4" s="39"/>
    </row>
    <row r="5" spans="1:13" s="56" customFormat="1" ht="20.25" x14ac:dyDescent="0.3">
      <c r="A5" s="87" t="s">
        <v>112</v>
      </c>
      <c r="B5" s="65" t="s">
        <v>21</v>
      </c>
      <c r="C5" s="65">
        <v>97384.83</v>
      </c>
      <c r="D5" s="65"/>
      <c r="E5" s="65">
        <v>100880.16</v>
      </c>
      <c r="F5" s="65">
        <v>529.49</v>
      </c>
      <c r="G5" s="65">
        <v>101710.74</v>
      </c>
      <c r="H5" s="65">
        <v>522.57000000000005</v>
      </c>
      <c r="I5" s="65">
        <v>104444.71</v>
      </c>
      <c r="J5" s="65">
        <v>2066.0500000000002</v>
      </c>
      <c r="K5" s="65">
        <v>107677.86</v>
      </c>
      <c r="L5" s="102">
        <f>SUM(D5,F5,H5,J5)</f>
        <v>3118.11</v>
      </c>
      <c r="M5" s="102">
        <f>SUM(D5,F5,H5,J5)</f>
        <v>3118.11</v>
      </c>
    </row>
    <row r="6" spans="1:13" s="56" customFormat="1" ht="20.25" x14ac:dyDescent="0.3">
      <c r="A6" s="56" t="s">
        <v>5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102">
        <f>SUM(D6,G6,H6,J6)</f>
        <v>0</v>
      </c>
      <c r="M6" s="66"/>
    </row>
    <row r="7" spans="1:13" s="56" customFormat="1" ht="20.25" x14ac:dyDescent="0.3">
      <c r="A7" s="56" t="s">
        <v>6</v>
      </c>
      <c r="B7" s="65"/>
      <c r="C7" s="65"/>
      <c r="D7" s="65"/>
      <c r="E7" s="65"/>
      <c r="F7" s="65"/>
      <c r="G7" s="65"/>
      <c r="H7" s="65"/>
      <c r="I7" s="65"/>
      <c r="J7" s="65">
        <v>4903.8500000000004</v>
      </c>
      <c r="K7" s="65"/>
      <c r="L7" s="102">
        <f>SUM(D7,G7,H7,J7)</f>
        <v>4903.8500000000004</v>
      </c>
      <c r="M7" s="66"/>
    </row>
    <row r="8" spans="1:13" s="56" customFormat="1" ht="20.25" x14ac:dyDescent="0.3">
      <c r="B8" s="65"/>
      <c r="C8" s="65"/>
      <c r="D8" s="65"/>
      <c r="E8" s="65"/>
      <c r="F8" s="65"/>
      <c r="G8" s="65"/>
      <c r="H8" s="65"/>
      <c r="I8" s="65"/>
      <c r="J8" s="65"/>
      <c r="K8" s="65"/>
      <c r="L8" s="102"/>
      <c r="M8" s="66"/>
    </row>
    <row r="9" spans="1:13" s="56" customFormat="1" ht="20.25" x14ac:dyDescent="0.3">
      <c r="A9" s="87" t="s">
        <v>113</v>
      </c>
      <c r="B9" s="65" t="s">
        <v>21</v>
      </c>
      <c r="C9" s="65">
        <v>103882.76</v>
      </c>
      <c r="D9" s="65"/>
      <c r="E9" s="65">
        <v>98392.36</v>
      </c>
      <c r="F9" s="65">
        <v>84.26</v>
      </c>
      <c r="G9" s="65">
        <v>111574.76</v>
      </c>
      <c r="H9" s="65">
        <v>271.8</v>
      </c>
      <c r="I9" s="65">
        <v>120668.79</v>
      </c>
      <c r="J9" s="65">
        <v>1247.7</v>
      </c>
      <c r="K9" s="65">
        <v>125541.74</v>
      </c>
      <c r="L9" s="102">
        <f>SUM(D9,F9,H9,J9)</f>
        <v>1603.76</v>
      </c>
      <c r="M9" s="102">
        <f>SUM(D9,F9,H9,J9)</f>
        <v>1603.76</v>
      </c>
    </row>
    <row r="10" spans="1:13" s="56" customFormat="1" ht="20.25" x14ac:dyDescent="0.3">
      <c r="A10" s="56" t="s">
        <v>5</v>
      </c>
      <c r="B10" s="65"/>
      <c r="C10" s="65"/>
      <c r="D10" s="65"/>
      <c r="E10" s="65"/>
      <c r="F10" s="65"/>
      <c r="G10" s="65"/>
      <c r="H10" s="65"/>
      <c r="I10" s="65"/>
      <c r="J10" s="65">
        <v>25.99</v>
      </c>
      <c r="K10" s="65"/>
      <c r="L10" s="102">
        <f>SUM(D10,G10,H10,J10)</f>
        <v>25.99</v>
      </c>
      <c r="M10" s="66"/>
    </row>
    <row r="11" spans="1:13" s="56" customFormat="1" ht="20.25" x14ac:dyDescent="0.3">
      <c r="A11" s="56" t="s">
        <v>6</v>
      </c>
      <c r="B11" s="65"/>
      <c r="C11" s="65"/>
      <c r="D11" s="65"/>
      <c r="E11" s="65"/>
      <c r="F11" s="65"/>
      <c r="G11" s="65"/>
      <c r="H11" s="65">
        <v>6795.05</v>
      </c>
      <c r="I11" s="65"/>
      <c r="J11" s="65">
        <v>2622.48</v>
      </c>
      <c r="K11" s="65"/>
      <c r="L11" s="102">
        <f>SUM(D11,G11,H11,J11)</f>
        <v>9417.5300000000007</v>
      </c>
      <c r="M11" s="66"/>
    </row>
    <row r="12" spans="1:13" s="56" customFormat="1" ht="20.25" x14ac:dyDescent="0.3"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6"/>
    </row>
    <row r="13" spans="1:13" s="56" customFormat="1" ht="20.25" x14ac:dyDescent="0.3">
      <c r="A13" s="87" t="s">
        <v>38</v>
      </c>
      <c r="B13" s="65" t="s">
        <v>21</v>
      </c>
      <c r="C13" s="65">
        <v>8078.17</v>
      </c>
      <c r="D13" s="65">
        <v>87.44</v>
      </c>
      <c r="E13" s="65">
        <v>8148.69</v>
      </c>
      <c r="F13" s="65">
        <v>91.75</v>
      </c>
      <c r="G13" s="65">
        <v>8203.5300000000007</v>
      </c>
      <c r="H13" s="65">
        <v>94.7</v>
      </c>
      <c r="I13" s="65">
        <v>8242.7099999999991</v>
      </c>
      <c r="J13" s="65">
        <v>93.07</v>
      </c>
      <c r="K13" s="65">
        <v>8242.7099999999991</v>
      </c>
      <c r="L13" s="102">
        <f>SUM(D13,F13,H13,J13)</f>
        <v>366.96</v>
      </c>
      <c r="M13" s="102">
        <f>SUM(D13,F13,H13,J13)</f>
        <v>366.96</v>
      </c>
    </row>
    <row r="14" spans="1:13" s="56" customFormat="1" ht="20.25" x14ac:dyDescent="0.3">
      <c r="A14" s="87" t="s">
        <v>114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102"/>
      <c r="M14" s="66"/>
    </row>
    <row r="15" spans="1:13" s="56" customFormat="1" ht="20.25" x14ac:dyDescent="0.3">
      <c r="A15" s="56" t="s">
        <v>5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102">
        <f>SUM(D15,G15,H15,J15)</f>
        <v>0</v>
      </c>
      <c r="M15" s="66"/>
    </row>
    <row r="16" spans="1:13" s="56" customFormat="1" ht="20.25" x14ac:dyDescent="0.3">
      <c r="A16" s="56" t="s">
        <v>6</v>
      </c>
      <c r="B16" s="65"/>
      <c r="C16" s="65"/>
      <c r="D16" s="65"/>
      <c r="E16" s="65"/>
      <c r="F16" s="65"/>
      <c r="G16" s="65"/>
      <c r="H16" s="65"/>
      <c r="I16" s="65"/>
      <c r="J16" s="65"/>
      <c r="K16" s="65"/>
      <c r="L16" s="102">
        <f>SUM(D16,G16,H16,J16)</f>
        <v>0</v>
      </c>
      <c r="M16" s="66"/>
    </row>
    <row r="17" spans="1:14" s="56" customFormat="1" ht="20.25" x14ac:dyDescent="0.3"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102"/>
      <c r="M17" s="66"/>
    </row>
    <row r="18" spans="1:14" s="56" customFormat="1" ht="20.25" x14ac:dyDescent="0.3">
      <c r="A18" s="26" t="s">
        <v>115</v>
      </c>
      <c r="B18" s="65" t="s">
        <v>21</v>
      </c>
      <c r="C18" s="65">
        <v>19325.53</v>
      </c>
      <c r="D18" s="65">
        <v>184.98</v>
      </c>
      <c r="E18" s="65">
        <v>19672.09</v>
      </c>
      <c r="F18" s="65">
        <v>192.59</v>
      </c>
      <c r="G18" s="65">
        <v>19733.25</v>
      </c>
      <c r="H18" s="65">
        <v>194.4</v>
      </c>
      <c r="I18" s="65">
        <v>19916.72</v>
      </c>
      <c r="J18" s="65">
        <v>194.58</v>
      </c>
      <c r="K18" s="65">
        <v>19916.72</v>
      </c>
      <c r="L18" s="102">
        <f>SUM(D18,F18,H18,J18)</f>
        <v>766.55000000000007</v>
      </c>
      <c r="M18" s="102">
        <f>SUM(D18,F18,H18,J18)</f>
        <v>766.55000000000007</v>
      </c>
    </row>
    <row r="19" spans="1:14" s="56" customFormat="1" ht="20.25" x14ac:dyDescent="0.3">
      <c r="A19" s="56" t="s">
        <v>5</v>
      </c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102">
        <f>SUM(D19,G19,H19,J19)</f>
        <v>0</v>
      </c>
      <c r="M19" s="66"/>
    </row>
    <row r="20" spans="1:14" s="56" customFormat="1" ht="20.25" x14ac:dyDescent="0.3">
      <c r="A20" s="56" t="s">
        <v>6</v>
      </c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102">
        <f>SUM(D20,G20,H20,J20)</f>
        <v>0</v>
      </c>
      <c r="M20" s="66"/>
    </row>
    <row r="21" spans="1:14" s="56" customFormat="1" ht="20.25" x14ac:dyDescent="0.3">
      <c r="B21" s="65"/>
      <c r="C21" s="65"/>
      <c r="D21" s="65"/>
      <c r="E21" s="65"/>
      <c r="F21" s="65"/>
      <c r="G21" s="65"/>
      <c r="H21" s="65"/>
      <c r="I21" s="65"/>
      <c r="J21" s="65"/>
      <c r="L21" s="102"/>
      <c r="M21" s="66"/>
    </row>
    <row r="22" spans="1:14" s="56" customFormat="1" ht="20.25" x14ac:dyDescent="0.3">
      <c r="A22" s="88" t="s">
        <v>116</v>
      </c>
      <c r="B22" s="65" t="s">
        <v>21</v>
      </c>
      <c r="C22" s="65">
        <v>231989.97</v>
      </c>
      <c r="D22" s="65">
        <v>782.84</v>
      </c>
      <c r="E22" s="65">
        <v>220014.6</v>
      </c>
      <c r="F22" s="65">
        <v>0</v>
      </c>
      <c r="G22" s="65">
        <v>243471.86</v>
      </c>
      <c r="H22" s="65">
        <v>1445.43</v>
      </c>
      <c r="I22" s="65">
        <v>262800.24</v>
      </c>
      <c r="J22" s="65">
        <v>755.04</v>
      </c>
      <c r="K22" s="65">
        <v>268458.94</v>
      </c>
      <c r="L22" s="102">
        <f>SUM(D22,F22,H22,J22)</f>
        <v>2983.31</v>
      </c>
      <c r="M22" s="102">
        <f>SUM(D22,F22,H22,J22)</f>
        <v>2983.31</v>
      </c>
    </row>
    <row r="23" spans="1:14" s="56" customFormat="1" ht="20.25" x14ac:dyDescent="0.3">
      <c r="A23" s="56" t="s">
        <v>5</v>
      </c>
      <c r="B23" s="65"/>
      <c r="C23" s="65"/>
      <c r="D23" s="65" t="s">
        <v>21</v>
      </c>
      <c r="E23" s="65"/>
      <c r="F23" s="102"/>
      <c r="G23" s="102"/>
      <c r="H23" s="65"/>
      <c r="I23" s="65"/>
      <c r="J23" s="65"/>
      <c r="K23" s="65"/>
      <c r="L23" s="102">
        <f>SUM(D23,F23,H23,J23)</f>
        <v>0</v>
      </c>
      <c r="M23" s="103" t="s">
        <v>21</v>
      </c>
    </row>
    <row r="24" spans="1:14" s="56" customFormat="1" ht="20.25" x14ac:dyDescent="0.3">
      <c r="A24" s="56" t="s">
        <v>6</v>
      </c>
      <c r="B24" s="65"/>
      <c r="C24" s="65"/>
      <c r="D24" s="65" t="s">
        <v>21</v>
      </c>
      <c r="E24" s="65"/>
      <c r="F24" s="102"/>
      <c r="G24" s="102"/>
      <c r="H24" s="65"/>
      <c r="I24" s="65"/>
      <c r="J24" s="65" t="s">
        <v>21</v>
      </c>
      <c r="K24" s="65"/>
      <c r="L24" s="102">
        <f>SUM(D24,F24,H24,J24)</f>
        <v>0</v>
      </c>
      <c r="M24" s="66"/>
    </row>
    <row r="25" spans="1:14" s="56" customFormat="1" ht="20.25" x14ac:dyDescent="0.3">
      <c r="B25" s="65"/>
      <c r="C25" s="65"/>
      <c r="D25" s="65"/>
      <c r="E25" s="65"/>
      <c r="F25" s="102"/>
      <c r="G25" s="102"/>
      <c r="H25" s="65"/>
      <c r="I25" s="65"/>
      <c r="J25" s="65"/>
      <c r="K25" s="65"/>
      <c r="L25" s="102"/>
      <c r="M25" s="66"/>
    </row>
    <row r="26" spans="1:14" s="56" customFormat="1" ht="20.25" x14ac:dyDescent="0.3">
      <c r="B26" s="65"/>
      <c r="C26" s="65"/>
      <c r="D26" s="65"/>
      <c r="E26" s="65"/>
      <c r="F26" s="102"/>
      <c r="G26" s="102"/>
      <c r="H26" s="65"/>
      <c r="I26" s="65"/>
      <c r="J26" s="65"/>
      <c r="K26" s="65"/>
      <c r="L26" s="102"/>
      <c r="M26" s="66"/>
    </row>
    <row r="27" spans="1:14" s="56" customFormat="1" ht="20.25" x14ac:dyDescent="0.3">
      <c r="A27" s="56" t="s">
        <v>8</v>
      </c>
      <c r="B27" s="65"/>
      <c r="C27" s="65">
        <f t="shared" ref="C27:H27" si="0">SUM(C5:C24)</f>
        <v>460661.26</v>
      </c>
      <c r="D27" s="65">
        <f t="shared" si="0"/>
        <v>1055.26</v>
      </c>
      <c r="E27" s="65">
        <f t="shared" si="0"/>
        <v>447107.9</v>
      </c>
      <c r="F27" s="102">
        <f t="shared" si="0"/>
        <v>898.09</v>
      </c>
      <c r="G27" s="102">
        <f t="shared" si="0"/>
        <v>484694.14</v>
      </c>
      <c r="H27" s="65">
        <f t="shared" si="0"/>
        <v>9323.9499999999989</v>
      </c>
      <c r="I27" s="65">
        <f>SUM(I5:I22)</f>
        <v>516073.17</v>
      </c>
      <c r="J27" s="65">
        <f>SUM(J5:J24)</f>
        <v>11908.759999999998</v>
      </c>
      <c r="K27" s="65">
        <f>SUM(K5:K22)</f>
        <v>529837.97</v>
      </c>
      <c r="L27" s="102">
        <f>SUM(L5:L24)</f>
        <v>23186.06</v>
      </c>
      <c r="M27" s="102">
        <f>SUM(M5:M24)</f>
        <v>8838.69</v>
      </c>
    </row>
    <row r="28" spans="1:14" s="56" customFormat="1" ht="21.95" customHeight="1" x14ac:dyDescent="0.3">
      <c r="B28" s="49"/>
      <c r="C28" s="49"/>
      <c r="D28" s="49"/>
      <c r="E28" s="49"/>
      <c r="F28" s="61"/>
      <c r="G28" s="61"/>
      <c r="H28" s="49"/>
      <c r="I28" s="49"/>
      <c r="J28" s="49"/>
      <c r="K28" s="49"/>
      <c r="L28" s="61"/>
    </row>
    <row r="29" spans="1:14" s="56" customFormat="1" ht="20.25" x14ac:dyDescent="0.3">
      <c r="A29" s="52" t="s">
        <v>111</v>
      </c>
      <c r="B29" s="49"/>
      <c r="C29" s="49"/>
      <c r="D29" s="67">
        <f>D5+D9+D13+D18+D22</f>
        <v>1055.26</v>
      </c>
      <c r="E29" s="49"/>
      <c r="F29" s="69">
        <f>F5+F9+F13+F18+F22</f>
        <v>898.09</v>
      </c>
      <c r="G29" s="61"/>
      <c r="H29" s="67">
        <f>H5+H9+H13+H18+H22</f>
        <v>2528.9000000000005</v>
      </c>
      <c r="I29" s="49"/>
      <c r="J29" s="67">
        <f>J5+J9+J13+J18+J22</f>
        <v>4356.4400000000005</v>
      </c>
      <c r="K29" s="49"/>
      <c r="L29" s="61"/>
      <c r="M29" s="104">
        <f>SUM(B29:J29)</f>
        <v>8838.69</v>
      </c>
    </row>
    <row r="30" spans="1:14" s="56" customFormat="1" ht="20.25" x14ac:dyDescent="0.3">
      <c r="B30" s="49"/>
      <c r="C30" s="49"/>
      <c r="D30" s="49"/>
      <c r="E30" s="49"/>
      <c r="F30" s="61"/>
      <c r="G30" s="61"/>
      <c r="H30" s="49"/>
      <c r="I30" s="49"/>
      <c r="J30" s="49"/>
      <c r="K30" s="49"/>
      <c r="L30" s="61"/>
    </row>
    <row r="31" spans="1:14" s="56" customFormat="1" ht="20.25" x14ac:dyDescent="0.3">
      <c r="A31" s="56" t="s">
        <v>9</v>
      </c>
      <c r="B31" s="49"/>
      <c r="C31" s="49"/>
      <c r="D31" s="49"/>
      <c r="E31" s="49"/>
      <c r="F31" s="49"/>
      <c r="G31" s="49"/>
      <c r="H31" s="49"/>
      <c r="I31" s="49"/>
      <c r="J31" s="49" t="s">
        <v>21</v>
      </c>
      <c r="K31" s="49"/>
      <c r="L31" s="61"/>
      <c r="M31" s="105" t="s">
        <v>21</v>
      </c>
    </row>
    <row r="32" spans="1:14" s="56" customFormat="1" ht="20.25" x14ac:dyDescent="0.3">
      <c r="A32" s="56" t="s">
        <v>10</v>
      </c>
      <c r="B32" s="49"/>
      <c r="C32" s="52" t="s">
        <v>21</v>
      </c>
      <c r="D32" s="49"/>
      <c r="E32" s="49"/>
      <c r="F32" s="49"/>
      <c r="G32" s="49"/>
      <c r="H32" s="49"/>
      <c r="I32" s="49"/>
      <c r="K32" s="49"/>
      <c r="N32" s="70" t="s">
        <v>21</v>
      </c>
    </row>
    <row r="33" spans="1:13" s="56" customFormat="1" ht="20.25" x14ac:dyDescent="0.3">
      <c r="A33" s="52" t="s">
        <v>21</v>
      </c>
      <c r="B33" s="49"/>
      <c r="C33" s="49"/>
      <c r="E33" s="49"/>
      <c r="F33" s="49"/>
      <c r="G33" s="49"/>
      <c r="H33" s="49"/>
      <c r="I33" s="49"/>
      <c r="J33" s="49"/>
      <c r="K33" s="49"/>
    </row>
    <row r="34" spans="1:13" x14ac:dyDescent="0.25">
      <c r="A34" s="53" t="s">
        <v>21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5"/>
      <c r="M34" s="55"/>
    </row>
    <row r="35" spans="1:13" x14ac:dyDescent="0.25">
      <c r="A35" s="43"/>
      <c r="B35" s="59"/>
      <c r="C35" s="59"/>
      <c r="D35" s="59"/>
      <c r="E35" s="59"/>
      <c r="F35" s="59"/>
      <c r="G35" s="59"/>
      <c r="H35" s="59"/>
      <c r="I35" s="59"/>
      <c r="J35" s="59"/>
      <c r="K35" s="59"/>
      <c r="L35" s="38"/>
    </row>
    <row r="36" spans="1:13" s="85" customFormat="1" ht="30" x14ac:dyDescent="0.8">
      <c r="A36" s="77" t="s">
        <v>60</v>
      </c>
      <c r="B36" s="78"/>
      <c r="C36" s="78"/>
      <c r="D36" s="78"/>
      <c r="E36" s="78"/>
      <c r="F36" s="84"/>
      <c r="G36" s="84"/>
      <c r="I36" s="76" t="s">
        <v>100</v>
      </c>
      <c r="J36" s="84"/>
      <c r="K36" s="84"/>
    </row>
    <row r="37" spans="1:13" x14ac:dyDescent="0.25">
      <c r="A37" s="37"/>
      <c r="L37" s="38"/>
    </row>
    <row r="38" spans="1:13" s="51" customFormat="1" ht="23.25" x14ac:dyDescent="0.35">
      <c r="A38" s="45"/>
      <c r="B38" s="47"/>
      <c r="C38" s="45" t="s">
        <v>57</v>
      </c>
      <c r="D38" s="45" t="s">
        <v>1</v>
      </c>
      <c r="E38" s="46" t="s">
        <v>58</v>
      </c>
      <c r="F38" s="71"/>
      <c r="H38" s="79"/>
      <c r="J38" s="50" t="s">
        <v>97</v>
      </c>
      <c r="K38" s="50"/>
    </row>
    <row r="39" spans="1:13" ht="20.25" x14ac:dyDescent="0.3">
      <c r="A39" s="52" t="s">
        <v>149</v>
      </c>
      <c r="C39" s="48">
        <v>45658</v>
      </c>
      <c r="D39" s="61">
        <v>66.47</v>
      </c>
      <c r="E39" s="49" t="s">
        <v>59</v>
      </c>
      <c r="F39" s="72"/>
      <c r="L39" s="38"/>
    </row>
    <row r="40" spans="1:13" s="47" customFormat="1" ht="20.25" x14ac:dyDescent="0.3">
      <c r="A40" s="52" t="s">
        <v>61</v>
      </c>
      <c r="B40" s="37"/>
      <c r="C40" s="48">
        <v>45688</v>
      </c>
      <c r="D40" s="49">
        <f t="shared" ref="D40:D51" si="1">D39+E40</f>
        <v>66.709999999999994</v>
      </c>
      <c r="E40" s="49">
        <v>0.24</v>
      </c>
      <c r="F40" s="73"/>
      <c r="H40" s="80"/>
      <c r="I40" s="45" t="s">
        <v>93</v>
      </c>
      <c r="J40" s="45" t="s">
        <v>94</v>
      </c>
      <c r="K40" s="46" t="s">
        <v>95</v>
      </c>
      <c r="L40" s="47" t="s">
        <v>96</v>
      </c>
      <c r="M40" s="47" t="s">
        <v>150</v>
      </c>
    </row>
    <row r="41" spans="1:13" ht="20.25" x14ac:dyDescent="0.3">
      <c r="A41" s="52" t="s">
        <v>132</v>
      </c>
      <c r="C41" s="48">
        <v>45716</v>
      </c>
      <c r="D41" s="49">
        <f>D40+E41</f>
        <v>66.929999999999993</v>
      </c>
      <c r="E41" s="49">
        <v>0.22</v>
      </c>
      <c r="F41" s="72"/>
      <c r="I41" s="48"/>
      <c r="J41" s="49"/>
      <c r="K41" s="49"/>
      <c r="L41" s="49"/>
    </row>
    <row r="42" spans="1:13" ht="20.25" x14ac:dyDescent="0.3">
      <c r="A42" s="52" t="s">
        <v>62</v>
      </c>
      <c r="C42" s="60">
        <v>45747</v>
      </c>
      <c r="D42" s="49">
        <f>D41+E42</f>
        <v>67.169999999999987</v>
      </c>
      <c r="E42" s="49">
        <v>0.24</v>
      </c>
      <c r="F42" s="72"/>
      <c r="G42" s="43" t="s">
        <v>79</v>
      </c>
      <c r="I42" s="67">
        <f>E5-C5</f>
        <v>3495.3300000000017</v>
      </c>
      <c r="J42" s="67">
        <f>G5-E5</f>
        <v>830.58000000000175</v>
      </c>
      <c r="K42" s="67">
        <f>I5-G5</f>
        <v>2733.9700000000012</v>
      </c>
      <c r="L42" s="67">
        <f>K5-I5</f>
        <v>3233.1499999999942</v>
      </c>
      <c r="M42" s="86">
        <f>SUM(I42:L42)</f>
        <v>10293.029999999999</v>
      </c>
    </row>
    <row r="43" spans="1:13" ht="20.25" x14ac:dyDescent="0.3">
      <c r="A43" s="52" t="s">
        <v>63</v>
      </c>
      <c r="C43" s="48">
        <v>45777</v>
      </c>
      <c r="D43" s="61">
        <f t="shared" si="1"/>
        <v>67.399999999999991</v>
      </c>
      <c r="E43" s="49">
        <v>0.23</v>
      </c>
      <c r="F43" s="72"/>
      <c r="G43" s="75"/>
      <c r="I43" s="69"/>
      <c r="J43" s="69"/>
      <c r="K43" s="83"/>
      <c r="L43" s="83"/>
    </row>
    <row r="44" spans="1:13" ht="20.25" x14ac:dyDescent="0.3">
      <c r="A44" s="52" t="s">
        <v>64</v>
      </c>
      <c r="C44" s="48">
        <v>45808</v>
      </c>
      <c r="D44" s="61">
        <f t="shared" si="1"/>
        <v>67.639999999999986</v>
      </c>
      <c r="E44" s="49">
        <v>0.24</v>
      </c>
      <c r="F44" s="72"/>
      <c r="G44" s="43" t="s">
        <v>7</v>
      </c>
      <c r="I44" s="69">
        <f>E9-C9</f>
        <v>-5490.3999999999942</v>
      </c>
      <c r="J44" s="69">
        <f>G9-E9</f>
        <v>13182.399999999994</v>
      </c>
      <c r="K44" s="69">
        <f>I9-G9</f>
        <v>9094.0299999999988</v>
      </c>
      <c r="L44" s="69">
        <f>K9-I9</f>
        <v>4872.9500000000116</v>
      </c>
      <c r="M44" s="86">
        <f>SUM(I44:L44)</f>
        <v>21658.98000000001</v>
      </c>
    </row>
    <row r="45" spans="1:13" ht="20.25" x14ac:dyDescent="0.3">
      <c r="A45" s="52" t="s">
        <v>65</v>
      </c>
      <c r="B45" s="56"/>
      <c r="C45" s="60">
        <v>45838</v>
      </c>
      <c r="D45" s="61">
        <f t="shared" si="1"/>
        <v>67.86999999999999</v>
      </c>
      <c r="E45" s="49">
        <v>0.23</v>
      </c>
      <c r="F45" s="72"/>
      <c r="G45" s="43"/>
      <c r="I45" s="48"/>
      <c r="J45" s="48"/>
      <c r="K45" s="48"/>
      <c r="L45" s="48"/>
    </row>
    <row r="46" spans="1:13" ht="20.25" x14ac:dyDescent="0.3">
      <c r="A46" s="52" t="s">
        <v>66</v>
      </c>
      <c r="B46" s="56"/>
      <c r="C46" s="48">
        <v>45869</v>
      </c>
      <c r="D46" s="49">
        <f t="shared" si="1"/>
        <v>68.199999999999989</v>
      </c>
      <c r="E46" s="49">
        <v>0.33</v>
      </c>
      <c r="F46" s="72"/>
      <c r="G46" s="43" t="s">
        <v>98</v>
      </c>
      <c r="I46" s="67">
        <f>E13-C13</f>
        <v>70.519999999999527</v>
      </c>
      <c r="J46" s="67">
        <f>G13-E13</f>
        <v>54.840000000001055</v>
      </c>
      <c r="K46" s="67">
        <f>I13-G13</f>
        <v>39.179999999998472</v>
      </c>
      <c r="L46" s="67">
        <f>K13-I13</f>
        <v>0</v>
      </c>
      <c r="M46" s="86">
        <f>SUM(I46:L46)</f>
        <v>164.53999999999905</v>
      </c>
    </row>
    <row r="47" spans="1:13" s="56" customFormat="1" ht="20.25" x14ac:dyDescent="0.3">
      <c r="A47" s="52" t="s">
        <v>67</v>
      </c>
      <c r="C47" s="48">
        <v>45900</v>
      </c>
      <c r="D47" s="49">
        <f t="shared" si="1"/>
        <v>68.439999999999984</v>
      </c>
      <c r="E47" s="49">
        <v>0.24</v>
      </c>
      <c r="F47" s="74"/>
      <c r="G47" s="43"/>
      <c r="I47" s="48"/>
      <c r="J47" s="48"/>
      <c r="K47" s="48"/>
      <c r="L47" s="48"/>
    </row>
    <row r="48" spans="1:13" s="56" customFormat="1" ht="20.25" x14ac:dyDescent="0.3">
      <c r="A48" s="52" t="s">
        <v>68</v>
      </c>
      <c r="C48" s="48">
        <v>45930</v>
      </c>
      <c r="D48" s="49">
        <f t="shared" si="1"/>
        <v>68.669999999999987</v>
      </c>
      <c r="E48" s="49">
        <v>0.23</v>
      </c>
      <c r="F48" s="74"/>
      <c r="G48" s="43" t="s">
        <v>92</v>
      </c>
      <c r="I48" s="67">
        <f>E18-C18</f>
        <v>346.56000000000131</v>
      </c>
      <c r="J48" s="67">
        <f>G18-E18</f>
        <v>61.159999999999854</v>
      </c>
      <c r="K48" s="67">
        <f>I18-G18</f>
        <v>183.47000000000116</v>
      </c>
      <c r="L48" s="67">
        <f>K18-I18</f>
        <v>0</v>
      </c>
      <c r="M48" s="86">
        <f>SUM(I48:L48)</f>
        <v>591.19000000000233</v>
      </c>
    </row>
    <row r="49" spans="1:13" s="56" customFormat="1" ht="20.25" x14ac:dyDescent="0.3">
      <c r="A49" s="52" t="s">
        <v>69</v>
      </c>
      <c r="C49" s="48">
        <v>45960</v>
      </c>
      <c r="D49" s="49">
        <f t="shared" si="1"/>
        <v>68.909999999999982</v>
      </c>
      <c r="E49" s="49">
        <v>0.24</v>
      </c>
      <c r="F49" s="74"/>
      <c r="G49" s="52"/>
      <c r="I49" s="48"/>
      <c r="J49" s="48"/>
      <c r="K49" s="48"/>
      <c r="L49" s="48"/>
    </row>
    <row r="50" spans="1:13" s="56" customFormat="1" ht="20.25" x14ac:dyDescent="0.3">
      <c r="A50" s="52" t="s">
        <v>70</v>
      </c>
      <c r="C50" s="48">
        <v>45991</v>
      </c>
      <c r="D50" s="49">
        <f t="shared" si="1"/>
        <v>69.129999999999981</v>
      </c>
      <c r="E50" s="49">
        <v>0.22</v>
      </c>
      <c r="F50" s="74"/>
      <c r="G50" s="43" t="s">
        <v>91</v>
      </c>
      <c r="I50" s="67">
        <f>E22-C22</f>
        <v>-11975.369999999995</v>
      </c>
      <c r="J50" s="67">
        <f>G22-E22</f>
        <v>23457.25999999998</v>
      </c>
      <c r="K50" s="67">
        <f>I22-G22</f>
        <v>19328.380000000005</v>
      </c>
      <c r="L50" s="67">
        <f>K22-I22</f>
        <v>5658.7000000000116</v>
      </c>
      <c r="M50" s="86">
        <f>SUM(I50:L50)</f>
        <v>36468.97</v>
      </c>
    </row>
    <row r="51" spans="1:13" s="56" customFormat="1" ht="20.25" x14ac:dyDescent="0.3">
      <c r="A51" s="52" t="s">
        <v>71</v>
      </c>
      <c r="C51" s="48">
        <v>46022</v>
      </c>
      <c r="D51" s="49">
        <f t="shared" si="1"/>
        <v>69.34999999999998</v>
      </c>
      <c r="E51" s="49">
        <v>0.22</v>
      </c>
      <c r="F51" s="74"/>
      <c r="J51" s="83"/>
      <c r="K51" s="83"/>
      <c r="L51" s="83"/>
    </row>
    <row r="52" spans="1:13" s="56" customFormat="1" ht="20.25" x14ac:dyDescent="0.3">
      <c r="A52" s="43"/>
      <c r="B52" s="37"/>
      <c r="C52" s="37"/>
      <c r="D52" s="37"/>
      <c r="E52" s="49"/>
      <c r="F52" s="49"/>
      <c r="H52" s="81" t="s">
        <v>99</v>
      </c>
      <c r="I52" s="67">
        <f>SUM(I42:I51)</f>
        <v>-13553.359999999986</v>
      </c>
      <c r="J52" s="67">
        <f>SUM(J42:J51)</f>
        <v>37586.239999999976</v>
      </c>
      <c r="K52" s="67">
        <f>SUM(K42:K50)</f>
        <v>31379.030000000006</v>
      </c>
      <c r="L52" s="67">
        <f>SUM(L42:L50)</f>
        <v>13764.800000000017</v>
      </c>
      <c r="M52" s="86">
        <f>SUM(M42:M51)</f>
        <v>69176.710000000021</v>
      </c>
    </row>
    <row r="53" spans="1:13" s="56" customFormat="1" ht="20.25" x14ac:dyDescent="0.3">
      <c r="A53" s="43" t="s">
        <v>21</v>
      </c>
      <c r="B53" s="37"/>
      <c r="C53" s="37"/>
      <c r="D53" s="37"/>
      <c r="E53" s="49"/>
      <c r="F53" s="49"/>
      <c r="G53" s="52"/>
      <c r="H53" s="56" t="s">
        <v>21</v>
      </c>
      <c r="I53" s="48"/>
      <c r="J53" s="69" t="s">
        <v>21</v>
      </c>
      <c r="K53" s="49"/>
      <c r="L53" s="49"/>
    </row>
    <row r="54" spans="1:13" s="56" customFormat="1" ht="20.25" x14ac:dyDescent="0.3">
      <c r="A54" s="43" t="s">
        <v>21</v>
      </c>
      <c r="B54" s="37"/>
      <c r="C54" s="37"/>
      <c r="D54" s="37"/>
      <c r="E54" s="49"/>
      <c r="F54" s="49"/>
      <c r="G54" s="52"/>
      <c r="H54" s="81" t="s">
        <v>101</v>
      </c>
      <c r="I54" s="48"/>
      <c r="J54" s="110">
        <f>SUM(I42:I50)+SUM(J42:J50)+ SUM(K42:K50)+SUM(L42:L50)</f>
        <v>69176.710000000021</v>
      </c>
      <c r="K54" s="97" t="s">
        <v>21</v>
      </c>
      <c r="L54" s="67" t="s">
        <v>21</v>
      </c>
      <c r="M54" s="86"/>
    </row>
  </sheetData>
  <phoneticPr fontId="0" type="noConversion"/>
  <printOptions gridLines="1" gridLinesSet="0"/>
  <pageMargins left="0.5" right="0.5" top="1" bottom="1" header="0.5" footer="0.5"/>
  <pageSetup scale="43" orientation="landscape" horizontalDpi="300" verticalDpi="300" r:id="rId1"/>
  <headerFooter alignWithMargins="0">
    <oddHeader>&amp;C&amp;K000000Christiana Presbyterian Cemetery, Inc.
Financial Statement
2025
(Long-term Investments; Other Investments)</oddHeader>
    <oddFooter>&amp;CPage 2 of 2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I19" sqref="I19"/>
    </sheetView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I19" sqref="I19"/>
    </sheetView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0"/>
  <sheetViews>
    <sheetView view="pageLayout" zoomScaleNormal="100" workbookViewId="0">
      <selection activeCell="B27" sqref="B27"/>
    </sheetView>
  </sheetViews>
  <sheetFormatPr defaultColWidth="8.85546875" defaultRowHeight="12.75" x14ac:dyDescent="0.2"/>
  <cols>
    <col min="4" max="4" width="16.85546875" customWidth="1"/>
    <col min="5" max="5" width="12.7109375" style="1" customWidth="1"/>
    <col min="7" max="7" width="10.28515625" bestFit="1" customWidth="1"/>
    <col min="9" max="9" width="8.28515625" customWidth="1"/>
  </cols>
  <sheetData>
    <row r="1" spans="1:6" x14ac:dyDescent="0.2">
      <c r="A1" s="3" t="s">
        <v>11</v>
      </c>
    </row>
    <row r="3" spans="1:6" s="20" customFormat="1" x14ac:dyDescent="0.2">
      <c r="A3" s="68" t="s">
        <v>137</v>
      </c>
      <c r="E3" s="14">
        <v>10472.280000000001</v>
      </c>
      <c r="F3" s="20" t="s">
        <v>21</v>
      </c>
    </row>
    <row r="4" spans="1:6" x14ac:dyDescent="0.2">
      <c r="E4" s="2"/>
    </row>
    <row r="5" spans="1:6" x14ac:dyDescent="0.2">
      <c r="A5" s="16" t="s">
        <v>138</v>
      </c>
      <c r="E5" s="90">
        <v>66.47</v>
      </c>
      <c r="F5" t="s">
        <v>21</v>
      </c>
    </row>
    <row r="6" spans="1:6" x14ac:dyDescent="0.2">
      <c r="A6" s="16"/>
    </row>
    <row r="7" spans="1:6" x14ac:dyDescent="0.2">
      <c r="A7" s="16" t="s">
        <v>139</v>
      </c>
      <c r="E7" s="90">
        <v>2006.16</v>
      </c>
    </row>
    <row r="8" spans="1:6" x14ac:dyDescent="0.2">
      <c r="E8" s="2"/>
    </row>
    <row r="9" spans="1:6" x14ac:dyDescent="0.2">
      <c r="A9" s="16" t="s">
        <v>141</v>
      </c>
      <c r="E9" s="57">
        <f>E3-E5-E7</f>
        <v>8399.6500000000015</v>
      </c>
    </row>
    <row r="10" spans="1:6" x14ac:dyDescent="0.2">
      <c r="A10" s="16"/>
      <c r="E10" s="2"/>
    </row>
    <row r="11" spans="1:6" x14ac:dyDescent="0.2">
      <c r="A11" s="16" t="s">
        <v>123</v>
      </c>
    </row>
    <row r="12" spans="1:6" x14ac:dyDescent="0.2">
      <c r="B12" t="s">
        <v>17</v>
      </c>
      <c r="E12" s="1">
        <v>1055.26</v>
      </c>
    </row>
    <row r="13" spans="1:6" x14ac:dyDescent="0.2">
      <c r="B13" t="s">
        <v>12</v>
      </c>
      <c r="E13" s="1">
        <v>0</v>
      </c>
    </row>
    <row r="14" spans="1:6" x14ac:dyDescent="0.2">
      <c r="B14" t="s">
        <v>13</v>
      </c>
      <c r="E14" s="1">
        <v>0</v>
      </c>
    </row>
    <row r="15" spans="1:6" x14ac:dyDescent="0.2">
      <c r="B15" t="s">
        <v>43</v>
      </c>
      <c r="E15" s="1">
        <v>500</v>
      </c>
    </row>
    <row r="16" spans="1:6" x14ac:dyDescent="0.2">
      <c r="B16" t="s">
        <v>16</v>
      </c>
      <c r="E16" s="1">
        <v>0</v>
      </c>
    </row>
    <row r="17" spans="1:9" x14ac:dyDescent="0.2">
      <c r="B17" t="s">
        <v>53</v>
      </c>
      <c r="E17" s="1">
        <v>0</v>
      </c>
    </row>
    <row r="18" spans="1:9" ht="15" x14ac:dyDescent="0.35">
      <c r="B18" s="94" t="s">
        <v>130</v>
      </c>
      <c r="E18" s="36">
        <v>250</v>
      </c>
      <c r="I18" s="3"/>
    </row>
    <row r="19" spans="1:9" x14ac:dyDescent="0.2">
      <c r="E19" s="5"/>
    </row>
    <row r="20" spans="1:9" x14ac:dyDescent="0.2">
      <c r="C20" t="s">
        <v>14</v>
      </c>
      <c r="E20" s="1">
        <f>SUM(E12:E18)</f>
        <v>1805.26</v>
      </c>
    </row>
    <row r="22" spans="1:9" x14ac:dyDescent="0.2">
      <c r="A22" s="16" t="s">
        <v>124</v>
      </c>
    </row>
    <row r="23" spans="1:9" x14ac:dyDescent="0.2">
      <c r="B23" t="s">
        <v>49</v>
      </c>
      <c r="E23" s="82">
        <v>0</v>
      </c>
    </row>
    <row r="24" spans="1:9" x14ac:dyDescent="0.2">
      <c r="B24" t="s">
        <v>19</v>
      </c>
      <c r="E24" s="82">
        <v>0</v>
      </c>
    </row>
    <row r="25" spans="1:9" x14ac:dyDescent="0.2">
      <c r="B25" t="s">
        <v>74</v>
      </c>
      <c r="E25" s="82">
        <v>-25</v>
      </c>
    </row>
    <row r="26" spans="1:9" x14ac:dyDescent="0.2">
      <c r="B26" s="94" t="s">
        <v>151</v>
      </c>
      <c r="E26" s="82">
        <v>-26.67</v>
      </c>
    </row>
    <row r="27" spans="1:9" x14ac:dyDescent="0.2">
      <c r="B27" s="94" t="s">
        <v>152</v>
      </c>
      <c r="E27" s="82">
        <v>-3</v>
      </c>
    </row>
    <row r="28" spans="1:9" ht="15" x14ac:dyDescent="0.35">
      <c r="B28" t="s">
        <v>44</v>
      </c>
      <c r="E28" s="35">
        <v>-198</v>
      </c>
    </row>
    <row r="29" spans="1:9" x14ac:dyDescent="0.2">
      <c r="E29" s="1" t="s">
        <v>21</v>
      </c>
    </row>
    <row r="30" spans="1:9" x14ac:dyDescent="0.2">
      <c r="C30" t="s">
        <v>14</v>
      </c>
      <c r="E30" s="82">
        <f>SUM(E23:E28)</f>
        <v>-252.67000000000002</v>
      </c>
    </row>
    <row r="32" spans="1:9" x14ac:dyDescent="0.2">
      <c r="A32" s="16" t="s">
        <v>142</v>
      </c>
      <c r="E32" s="1">
        <f>E9+E20+E30</f>
        <v>9952.2400000000016</v>
      </c>
    </row>
    <row r="34" spans="1:8" x14ac:dyDescent="0.2">
      <c r="A34" s="16" t="s">
        <v>140</v>
      </c>
      <c r="E34" s="90">
        <v>67.17</v>
      </c>
      <c r="G34" s="1"/>
      <c r="H34" s="1"/>
    </row>
    <row r="35" spans="1:8" x14ac:dyDescent="0.2">
      <c r="A35" s="16" t="s">
        <v>21</v>
      </c>
      <c r="E35" s="90"/>
      <c r="G35" s="1"/>
      <c r="H35" s="1"/>
    </row>
    <row r="36" spans="1:8" x14ac:dyDescent="0.2">
      <c r="A36" s="16" t="s">
        <v>143</v>
      </c>
      <c r="E36" s="90">
        <v>2006.9</v>
      </c>
      <c r="G36" s="1"/>
      <c r="H36" s="1"/>
    </row>
    <row r="37" spans="1:8" x14ac:dyDescent="0.2">
      <c r="D37" s="15"/>
      <c r="G37" s="1"/>
      <c r="H37" s="1"/>
    </row>
    <row r="38" spans="1:8" x14ac:dyDescent="0.2">
      <c r="D38" s="15"/>
      <c r="G38" s="1"/>
      <c r="H38" s="1"/>
    </row>
    <row r="39" spans="1:8" s="20" customFormat="1" x14ac:dyDescent="0.2">
      <c r="A39" s="68" t="s">
        <v>144</v>
      </c>
      <c r="D39" s="42"/>
      <c r="E39" s="58">
        <f>E32+E34+E36</f>
        <v>12026.310000000001</v>
      </c>
      <c r="G39" s="14"/>
      <c r="H39" s="14"/>
    </row>
    <row r="40" spans="1:8" x14ac:dyDescent="0.2">
      <c r="A40" s="7" t="s">
        <v>21</v>
      </c>
      <c r="G40" s="15"/>
    </row>
  </sheetData>
  <phoneticPr fontId="0" type="noConversion"/>
  <printOptions gridLines="1" gridLinesSet="0"/>
  <pageMargins left="0.75" right="0.75" top="1.25" bottom="1.25" header="0.5" footer="0.5"/>
  <pageSetup orientation="portrait" horizontalDpi="300" verticalDpi="300" r:id="rId1"/>
  <headerFooter alignWithMargins="0">
    <oddHeader xml:space="preserve">&amp;C&amp;K000000Christiana Presbyterian Cemetery, Inc.
Financial Statement
1st Quarter, 2025
</oddHeader>
    <oddFooter xml:space="preserve">&amp;CPage 1 of 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1"/>
  <sheetViews>
    <sheetView view="pageLayout" topLeftCell="A4" zoomScale="103" zoomScaleNormal="100" zoomScalePageLayoutView="103" workbookViewId="0">
      <selection activeCell="E36" sqref="E36"/>
    </sheetView>
  </sheetViews>
  <sheetFormatPr defaultColWidth="8.85546875" defaultRowHeight="12.75" x14ac:dyDescent="0.2"/>
  <cols>
    <col min="4" max="4" width="20.28515625" customWidth="1"/>
    <col min="5" max="5" width="12.7109375" style="1" customWidth="1"/>
    <col min="7" max="7" width="10.28515625" bestFit="1" customWidth="1"/>
    <col min="9" max="9" width="8.28515625" customWidth="1"/>
  </cols>
  <sheetData>
    <row r="1" spans="1:6" x14ac:dyDescent="0.2">
      <c r="E1" s="1" t="s">
        <v>46</v>
      </c>
    </row>
    <row r="2" spans="1:6" x14ac:dyDescent="0.2">
      <c r="A2" s="3" t="s">
        <v>11</v>
      </c>
    </row>
    <row r="4" spans="1:6" s="20" customFormat="1" x14ac:dyDescent="0.2">
      <c r="A4" s="68" t="s">
        <v>155</v>
      </c>
      <c r="E4" s="58">
        <v>12026.31</v>
      </c>
      <c r="F4" s="20" t="s">
        <v>21</v>
      </c>
    </row>
    <row r="5" spans="1:6" s="20" customFormat="1" x14ac:dyDescent="0.2">
      <c r="A5" s="41"/>
      <c r="E5" s="58"/>
    </row>
    <row r="6" spans="1:6" x14ac:dyDescent="0.2">
      <c r="E6" s="101"/>
    </row>
    <row r="7" spans="1:6" x14ac:dyDescent="0.2">
      <c r="A7" s="16" t="s">
        <v>156</v>
      </c>
      <c r="E7" s="90">
        <v>67.17</v>
      </c>
      <c r="F7" t="s">
        <v>21</v>
      </c>
    </row>
    <row r="8" spans="1:6" x14ac:dyDescent="0.2">
      <c r="A8" s="16"/>
      <c r="E8" s="98"/>
    </row>
    <row r="9" spans="1:6" x14ac:dyDescent="0.2">
      <c r="A9" s="16" t="s">
        <v>157</v>
      </c>
      <c r="E9" s="90">
        <v>2006.9</v>
      </c>
    </row>
    <row r="10" spans="1:6" x14ac:dyDescent="0.2">
      <c r="E10" s="101"/>
    </row>
    <row r="11" spans="1:6" x14ac:dyDescent="0.2">
      <c r="A11" s="16" t="s">
        <v>158</v>
      </c>
      <c r="E11" s="57">
        <f>E4-E7-E9</f>
        <v>9952.24</v>
      </c>
    </row>
    <row r="12" spans="1:6" x14ac:dyDescent="0.2">
      <c r="A12" s="16"/>
      <c r="E12" s="101"/>
    </row>
    <row r="13" spans="1:6" x14ac:dyDescent="0.2">
      <c r="A13" s="16" t="s">
        <v>123</v>
      </c>
      <c r="E13" s="98"/>
    </row>
    <row r="14" spans="1:6" x14ac:dyDescent="0.2">
      <c r="B14" t="s">
        <v>17</v>
      </c>
      <c r="E14" s="98">
        <v>898.09</v>
      </c>
    </row>
    <row r="15" spans="1:6" x14ac:dyDescent="0.2">
      <c r="B15" t="s">
        <v>12</v>
      </c>
      <c r="E15" s="98">
        <v>540</v>
      </c>
    </row>
    <row r="16" spans="1:6" x14ac:dyDescent="0.2">
      <c r="B16" t="s">
        <v>13</v>
      </c>
      <c r="E16" s="98">
        <v>0</v>
      </c>
    </row>
    <row r="17" spans="1:9" x14ac:dyDescent="0.2">
      <c r="B17" t="s">
        <v>43</v>
      </c>
      <c r="E17" s="98">
        <v>0</v>
      </c>
    </row>
    <row r="18" spans="1:9" x14ac:dyDescent="0.2">
      <c r="B18" t="s">
        <v>16</v>
      </c>
      <c r="E18" s="98">
        <v>0</v>
      </c>
    </row>
    <row r="19" spans="1:9" x14ac:dyDescent="0.2">
      <c r="B19" t="s">
        <v>53</v>
      </c>
      <c r="E19" s="98">
        <v>25</v>
      </c>
    </row>
    <row r="20" spans="1:9" ht="15" x14ac:dyDescent="0.35">
      <c r="B20" t="s">
        <v>103</v>
      </c>
      <c r="E20" s="100">
        <v>0</v>
      </c>
      <c r="I20" s="3"/>
    </row>
    <row r="21" spans="1:9" x14ac:dyDescent="0.2">
      <c r="E21" s="99"/>
    </row>
    <row r="22" spans="1:9" x14ac:dyDescent="0.2">
      <c r="C22" t="s">
        <v>14</v>
      </c>
      <c r="E22" s="98">
        <f>SUM(E14:E20)</f>
        <v>1463.0900000000001</v>
      </c>
    </row>
    <row r="24" spans="1:9" x14ac:dyDescent="0.2">
      <c r="A24" s="16" t="s">
        <v>124</v>
      </c>
    </row>
    <row r="25" spans="1:9" x14ac:dyDescent="0.2">
      <c r="B25" t="s">
        <v>49</v>
      </c>
      <c r="E25" s="82">
        <v>-275</v>
      </c>
    </row>
    <row r="26" spans="1:9" x14ac:dyDescent="0.2">
      <c r="B26" t="s">
        <v>19</v>
      </c>
      <c r="E26" s="82">
        <v>-2800</v>
      </c>
    </row>
    <row r="27" spans="1:9" x14ac:dyDescent="0.2">
      <c r="B27" s="94" t="s">
        <v>133</v>
      </c>
      <c r="E27" s="82">
        <v>0</v>
      </c>
    </row>
    <row r="28" spans="1:9" x14ac:dyDescent="0.2">
      <c r="B28" t="s">
        <v>118</v>
      </c>
      <c r="E28" s="82">
        <v>0</v>
      </c>
    </row>
    <row r="29" spans="1:9" ht="15" x14ac:dyDescent="0.35">
      <c r="B29" t="s">
        <v>44</v>
      </c>
      <c r="E29" s="35">
        <v>0</v>
      </c>
    </row>
    <row r="30" spans="1:9" x14ac:dyDescent="0.2">
      <c r="E30" s="1" t="s">
        <v>21</v>
      </c>
    </row>
    <row r="31" spans="1:9" x14ac:dyDescent="0.2">
      <c r="C31" t="s">
        <v>14</v>
      </c>
      <c r="E31" s="1">
        <f>SUM(E25:E29)</f>
        <v>-3075</v>
      </c>
    </row>
    <row r="33" spans="1:8" x14ac:dyDescent="0.2">
      <c r="A33" s="16" t="s">
        <v>159</v>
      </c>
      <c r="E33" s="1">
        <f>E11+E22+E31</f>
        <v>8340.33</v>
      </c>
    </row>
    <row r="35" spans="1:8" x14ac:dyDescent="0.2">
      <c r="A35" s="16" t="s">
        <v>160</v>
      </c>
      <c r="E35" s="90">
        <v>2007.65</v>
      </c>
      <c r="G35" s="1"/>
      <c r="H35" s="1"/>
    </row>
    <row r="36" spans="1:8" x14ac:dyDescent="0.2">
      <c r="A36" s="16"/>
      <c r="E36" s="90"/>
      <c r="G36" s="1"/>
      <c r="H36" s="1"/>
    </row>
    <row r="37" spans="1:8" x14ac:dyDescent="0.2">
      <c r="A37" s="16" t="s">
        <v>161</v>
      </c>
      <c r="E37" s="90">
        <v>67.87</v>
      </c>
      <c r="G37" s="1"/>
      <c r="H37" s="1"/>
    </row>
    <row r="38" spans="1:8" x14ac:dyDescent="0.2">
      <c r="D38" s="15"/>
      <c r="G38" s="1"/>
      <c r="H38" s="1"/>
    </row>
    <row r="39" spans="1:8" x14ac:dyDescent="0.2">
      <c r="D39" s="15"/>
      <c r="G39" s="1"/>
      <c r="H39" s="1"/>
    </row>
    <row r="40" spans="1:8" s="20" customFormat="1" x14ac:dyDescent="0.2">
      <c r="A40" s="68" t="s">
        <v>162</v>
      </c>
      <c r="D40" s="42"/>
      <c r="E40" s="58">
        <f>SUM(E33:E39)</f>
        <v>10415.85</v>
      </c>
      <c r="G40" s="14"/>
      <c r="H40" s="14"/>
    </row>
    <row r="41" spans="1:8" x14ac:dyDescent="0.2">
      <c r="G41" s="1"/>
      <c r="H41" s="1"/>
    </row>
  </sheetData>
  <phoneticPr fontId="0" type="noConversion"/>
  <printOptions gridLines="1" gridLinesSet="0"/>
  <pageMargins left="0.75" right="0.75" top="1.25" bottom="1.25" header="0.5" footer="0.5"/>
  <pageSetup orientation="portrait" horizontalDpi="300" verticalDpi="300" r:id="rId1"/>
  <headerFooter alignWithMargins="0">
    <oddHeader xml:space="preserve">&amp;C&amp;K000000Christiana Presbyterian Cemetery, Inc.
Financial Statement
2nd quarter, 2025
</oddHeader>
    <oddFooter>&amp;CPage 1 of 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42"/>
  <sheetViews>
    <sheetView view="pageLayout" zoomScaleNormal="100" workbookViewId="0">
      <selection activeCell="E18" sqref="E18"/>
    </sheetView>
  </sheetViews>
  <sheetFormatPr defaultColWidth="8.85546875" defaultRowHeight="12.75" x14ac:dyDescent="0.2"/>
  <cols>
    <col min="4" max="4" width="16" customWidth="1"/>
    <col min="5" max="5" width="12.7109375" style="1" customWidth="1"/>
    <col min="7" max="7" width="10.28515625" bestFit="1" customWidth="1"/>
    <col min="9" max="9" width="8.28515625" customWidth="1"/>
  </cols>
  <sheetData>
    <row r="1" spans="1:6" ht="9.9499999999999993" customHeight="1" x14ac:dyDescent="0.2">
      <c r="A1" t="s">
        <v>21</v>
      </c>
      <c r="E1" s="1" t="s">
        <v>46</v>
      </c>
    </row>
    <row r="2" spans="1:6" x14ac:dyDescent="0.2">
      <c r="A2" s="3" t="s">
        <v>11</v>
      </c>
    </row>
    <row r="4" spans="1:6" s="20" customFormat="1" x14ac:dyDescent="0.2">
      <c r="A4" s="68" t="s">
        <v>163</v>
      </c>
      <c r="E4" s="14">
        <v>10415.85</v>
      </c>
      <c r="F4" s="20" t="s">
        <v>21</v>
      </c>
    </row>
    <row r="5" spans="1:6" s="20" customFormat="1" x14ac:dyDescent="0.2">
      <c r="A5" s="41"/>
      <c r="E5" s="14"/>
    </row>
    <row r="6" spans="1:6" x14ac:dyDescent="0.2">
      <c r="E6" s="2"/>
    </row>
    <row r="7" spans="1:6" x14ac:dyDescent="0.2">
      <c r="A7" s="16" t="s">
        <v>164</v>
      </c>
      <c r="E7" s="1">
        <v>67.87</v>
      </c>
      <c r="F7" t="s">
        <v>21</v>
      </c>
    </row>
    <row r="8" spans="1:6" x14ac:dyDescent="0.2">
      <c r="E8" s="2"/>
    </row>
    <row r="9" spans="1:6" x14ac:dyDescent="0.2">
      <c r="A9" s="16" t="s">
        <v>165</v>
      </c>
      <c r="E9" s="57">
        <v>2007.65</v>
      </c>
    </row>
    <row r="10" spans="1:6" x14ac:dyDescent="0.2">
      <c r="A10" s="16"/>
      <c r="E10" s="57"/>
    </row>
    <row r="11" spans="1:6" x14ac:dyDescent="0.2">
      <c r="A11" s="16" t="s">
        <v>166</v>
      </c>
      <c r="E11" s="57">
        <f>E4-E7-E9</f>
        <v>8340.33</v>
      </c>
    </row>
    <row r="12" spans="1:6" x14ac:dyDescent="0.2">
      <c r="A12" s="16"/>
      <c r="E12" s="57"/>
    </row>
    <row r="13" spans="1:6" x14ac:dyDescent="0.2">
      <c r="A13" s="16"/>
      <c r="E13" s="2"/>
    </row>
    <row r="14" spans="1:6" x14ac:dyDescent="0.2">
      <c r="A14" s="16" t="s">
        <v>123</v>
      </c>
    </row>
    <row r="15" spans="1:6" x14ac:dyDescent="0.2">
      <c r="B15" t="s">
        <v>17</v>
      </c>
      <c r="E15" s="1">
        <v>2528.9</v>
      </c>
    </row>
    <row r="16" spans="1:6" x14ac:dyDescent="0.2">
      <c r="B16" t="s">
        <v>12</v>
      </c>
      <c r="E16" s="1">
        <v>0</v>
      </c>
    </row>
    <row r="17" spans="1:9" x14ac:dyDescent="0.2">
      <c r="B17" t="s">
        <v>13</v>
      </c>
      <c r="E17" s="1">
        <v>250</v>
      </c>
    </row>
    <row r="18" spans="1:9" x14ac:dyDescent="0.2">
      <c r="B18" t="s">
        <v>43</v>
      </c>
      <c r="E18" s="1">
        <v>0</v>
      </c>
    </row>
    <row r="19" spans="1:9" x14ac:dyDescent="0.2">
      <c r="B19" t="s">
        <v>16</v>
      </c>
      <c r="E19" s="1">
        <v>2000</v>
      </c>
    </row>
    <row r="20" spans="1:9" x14ac:dyDescent="0.2">
      <c r="B20" t="s">
        <v>53</v>
      </c>
      <c r="E20" s="1">
        <v>25</v>
      </c>
    </row>
    <row r="21" spans="1:9" ht="15" x14ac:dyDescent="0.35">
      <c r="B21" t="s">
        <v>103</v>
      </c>
      <c r="E21" s="36">
        <v>0</v>
      </c>
      <c r="I21" s="3"/>
    </row>
    <row r="22" spans="1:9" x14ac:dyDescent="0.2">
      <c r="E22" s="5"/>
    </row>
    <row r="23" spans="1:9" x14ac:dyDescent="0.2">
      <c r="C23" t="s">
        <v>14</v>
      </c>
      <c r="E23" s="1">
        <f>SUM(E15:E21)</f>
        <v>4803.8999999999996</v>
      </c>
    </row>
    <row r="25" spans="1:9" x14ac:dyDescent="0.2">
      <c r="A25" s="16" t="s">
        <v>124</v>
      </c>
    </row>
    <row r="26" spans="1:9" x14ac:dyDescent="0.2">
      <c r="B26" s="94" t="s">
        <v>171</v>
      </c>
      <c r="E26" s="82">
        <v>-275</v>
      </c>
    </row>
    <row r="27" spans="1:9" x14ac:dyDescent="0.2">
      <c r="B27" t="s">
        <v>19</v>
      </c>
      <c r="E27" s="82">
        <v>-4200</v>
      </c>
    </row>
    <row r="28" spans="1:9" x14ac:dyDescent="0.2">
      <c r="B28" t="s">
        <v>118</v>
      </c>
      <c r="E28" s="82">
        <v>0</v>
      </c>
    </row>
    <row r="29" spans="1:9" x14ac:dyDescent="0.2">
      <c r="B29" s="94" t="s">
        <v>125</v>
      </c>
      <c r="E29" s="82">
        <v>0</v>
      </c>
    </row>
    <row r="30" spans="1:9" ht="15" x14ac:dyDescent="0.35">
      <c r="B30" t="s">
        <v>44</v>
      </c>
      <c r="E30" s="35">
        <v>0</v>
      </c>
    </row>
    <row r="31" spans="1:9" x14ac:dyDescent="0.2">
      <c r="E31" s="1" t="s">
        <v>21</v>
      </c>
    </row>
    <row r="32" spans="1:9" x14ac:dyDescent="0.2">
      <c r="C32" t="s">
        <v>14</v>
      </c>
      <c r="E32" s="1">
        <f>SUM(E26:E30)</f>
        <v>-4475</v>
      </c>
    </row>
    <row r="34" spans="1:8" x14ac:dyDescent="0.2">
      <c r="A34" s="16" t="s">
        <v>167</v>
      </c>
      <c r="E34" s="1">
        <f>E11+E23+E32</f>
        <v>8669.23</v>
      </c>
    </row>
    <row r="36" spans="1:8" x14ac:dyDescent="0.2">
      <c r="A36" s="16" t="s">
        <v>168</v>
      </c>
      <c r="E36" s="90">
        <v>68.67</v>
      </c>
      <c r="G36" s="1"/>
      <c r="H36" s="1"/>
    </row>
    <row r="37" spans="1:8" x14ac:dyDescent="0.2">
      <c r="A37" s="16"/>
      <c r="E37" s="90"/>
      <c r="G37" s="1"/>
      <c r="H37" s="1"/>
    </row>
    <row r="38" spans="1:8" x14ac:dyDescent="0.2">
      <c r="A38" s="16" t="s">
        <v>170</v>
      </c>
      <c r="E38" s="90">
        <v>2008.41</v>
      </c>
      <c r="G38" s="1"/>
      <c r="H38" s="1"/>
    </row>
    <row r="39" spans="1:8" x14ac:dyDescent="0.2">
      <c r="D39" s="15"/>
      <c r="G39" s="1"/>
      <c r="H39" s="1"/>
    </row>
    <row r="40" spans="1:8" x14ac:dyDescent="0.2">
      <c r="D40" s="15"/>
      <c r="G40" s="1"/>
      <c r="H40" s="1"/>
    </row>
    <row r="41" spans="1:8" s="20" customFormat="1" x14ac:dyDescent="0.2">
      <c r="A41" s="68" t="s">
        <v>169</v>
      </c>
      <c r="D41" s="42"/>
      <c r="E41" s="58">
        <f>E34+E36+E38</f>
        <v>10746.31</v>
      </c>
      <c r="G41" s="14"/>
      <c r="H41" s="14"/>
    </row>
    <row r="42" spans="1:8" x14ac:dyDescent="0.2">
      <c r="G42" s="1"/>
      <c r="H42" s="1"/>
    </row>
  </sheetData>
  <printOptions gridLines="1"/>
  <pageMargins left="0.75" right="0.75" top="1" bottom="1" header="0.5" footer="0.5"/>
  <pageSetup orientation="portrait" horizontalDpi="4294967292" verticalDpi="4294967292" r:id="rId1"/>
  <headerFooter>
    <oddHeader>&amp;CChristiana Presbyterian Cemetery, Inc.
Financial Statement
3rd quarter, 2025&amp;RPage 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41"/>
  <sheetViews>
    <sheetView tabSelected="1" view="pageLayout" topLeftCell="A8" zoomScale="113" zoomScaleNormal="100" zoomScalePageLayoutView="113" workbookViewId="0">
      <selection activeCell="F36" sqref="F36"/>
    </sheetView>
  </sheetViews>
  <sheetFormatPr defaultColWidth="8.85546875" defaultRowHeight="12.75" x14ac:dyDescent="0.2"/>
  <cols>
    <col min="4" max="4" width="16" customWidth="1"/>
    <col min="6" max="6" width="12.7109375" style="1" customWidth="1"/>
    <col min="7" max="7" width="10.28515625" bestFit="1" customWidth="1"/>
    <col min="9" max="9" width="8.28515625" customWidth="1"/>
  </cols>
  <sheetData>
    <row r="1" spans="1:6" x14ac:dyDescent="0.2">
      <c r="A1" t="s">
        <v>21</v>
      </c>
      <c r="F1" s="1" t="s">
        <v>46</v>
      </c>
    </row>
    <row r="2" spans="1:6" x14ac:dyDescent="0.2">
      <c r="A2" s="3" t="s">
        <v>11</v>
      </c>
    </row>
    <row r="4" spans="1:6" s="20" customFormat="1" x14ac:dyDescent="0.2">
      <c r="A4" s="68" t="s">
        <v>172</v>
      </c>
      <c r="F4" s="91">
        <v>10746.31</v>
      </c>
    </row>
    <row r="5" spans="1:6" s="20" customFormat="1" x14ac:dyDescent="0.2">
      <c r="A5" s="41"/>
      <c r="F5" s="14"/>
    </row>
    <row r="6" spans="1:6" x14ac:dyDescent="0.2">
      <c r="F6" s="2"/>
    </row>
    <row r="7" spans="1:6" x14ac:dyDescent="0.2">
      <c r="A7" s="16" t="s">
        <v>173</v>
      </c>
      <c r="F7" s="1">
        <v>68.67</v>
      </c>
    </row>
    <row r="8" spans="1:6" x14ac:dyDescent="0.2">
      <c r="F8" s="2"/>
    </row>
    <row r="9" spans="1:6" x14ac:dyDescent="0.2">
      <c r="A9" s="16" t="s">
        <v>175</v>
      </c>
      <c r="F9" s="57">
        <v>2008.41</v>
      </c>
    </row>
    <row r="10" spans="1:6" x14ac:dyDescent="0.2">
      <c r="A10" s="16"/>
      <c r="F10" s="57"/>
    </row>
    <row r="11" spans="1:6" x14ac:dyDescent="0.2">
      <c r="A11" s="16" t="s">
        <v>174</v>
      </c>
      <c r="F11" s="57">
        <f>F4-F7-F9</f>
        <v>8669.23</v>
      </c>
    </row>
    <row r="12" spans="1:6" x14ac:dyDescent="0.2">
      <c r="A12" s="16"/>
      <c r="E12" s="57"/>
      <c r="F12"/>
    </row>
    <row r="13" spans="1:6" x14ac:dyDescent="0.2">
      <c r="A13" s="16"/>
      <c r="F13" s="2"/>
    </row>
    <row r="14" spans="1:6" x14ac:dyDescent="0.2">
      <c r="A14" s="16" t="s">
        <v>123</v>
      </c>
    </row>
    <row r="15" spans="1:6" x14ac:dyDescent="0.2">
      <c r="B15" t="s">
        <v>17</v>
      </c>
      <c r="F15" s="1">
        <v>4356.4399999999996</v>
      </c>
    </row>
    <row r="16" spans="1:6" x14ac:dyDescent="0.2">
      <c r="B16" t="s">
        <v>12</v>
      </c>
      <c r="F16" s="1">
        <v>540</v>
      </c>
    </row>
    <row r="17" spans="1:6" x14ac:dyDescent="0.2">
      <c r="B17" t="s">
        <v>13</v>
      </c>
      <c r="F17" s="1">
        <v>75</v>
      </c>
    </row>
    <row r="18" spans="1:6" x14ac:dyDescent="0.2">
      <c r="B18" t="s">
        <v>43</v>
      </c>
      <c r="F18" s="1">
        <v>1000</v>
      </c>
    </row>
    <row r="19" spans="1:6" x14ac:dyDescent="0.2">
      <c r="B19" t="s">
        <v>16</v>
      </c>
      <c r="F19" s="1">
        <v>0</v>
      </c>
    </row>
    <row r="20" spans="1:6" x14ac:dyDescent="0.2">
      <c r="B20" t="s">
        <v>53</v>
      </c>
      <c r="F20" s="1">
        <v>0</v>
      </c>
    </row>
    <row r="21" spans="1:6" x14ac:dyDescent="0.2">
      <c r="F21" s="5"/>
    </row>
    <row r="22" spans="1:6" x14ac:dyDescent="0.2">
      <c r="C22" t="s">
        <v>14</v>
      </c>
      <c r="F22" s="1">
        <f>SUM(F15:F20)</f>
        <v>5971.44</v>
      </c>
    </row>
    <row r="24" spans="1:6" x14ac:dyDescent="0.2">
      <c r="A24" s="16" t="s">
        <v>124</v>
      </c>
      <c r="F24"/>
    </row>
    <row r="25" spans="1:6" x14ac:dyDescent="0.2">
      <c r="B25" t="s">
        <v>49</v>
      </c>
      <c r="F25" s="82">
        <v>-275</v>
      </c>
    </row>
    <row r="26" spans="1:6" x14ac:dyDescent="0.2">
      <c r="B26" t="s">
        <v>19</v>
      </c>
      <c r="F26" s="82">
        <v>-2450</v>
      </c>
    </row>
    <row r="27" spans="1:6" x14ac:dyDescent="0.2">
      <c r="B27" s="94" t="s">
        <v>180</v>
      </c>
      <c r="F27" s="82">
        <v>-50</v>
      </c>
    </row>
    <row r="28" spans="1:6" x14ac:dyDescent="0.2">
      <c r="B28" s="92" t="s">
        <v>119</v>
      </c>
      <c r="F28" s="82">
        <v>-765</v>
      </c>
    </row>
    <row r="29" spans="1:6" ht="15" x14ac:dyDescent="0.35">
      <c r="B29" t="s">
        <v>44</v>
      </c>
      <c r="F29" s="35">
        <v>0</v>
      </c>
    </row>
    <row r="30" spans="1:6" x14ac:dyDescent="0.2">
      <c r="F30" s="1" t="s">
        <v>21</v>
      </c>
    </row>
    <row r="31" spans="1:6" x14ac:dyDescent="0.2">
      <c r="C31" t="s">
        <v>14</v>
      </c>
      <c r="F31" s="1">
        <f>SUM(F25:F29)</f>
        <v>-3540</v>
      </c>
    </row>
    <row r="33" spans="1:8" x14ac:dyDescent="0.2">
      <c r="A33" s="16" t="s">
        <v>176</v>
      </c>
      <c r="F33" s="1">
        <f>F11+F22+F31</f>
        <v>11100.669999999998</v>
      </c>
    </row>
    <row r="35" spans="1:8" x14ac:dyDescent="0.2">
      <c r="A35" s="16" t="s">
        <v>177</v>
      </c>
      <c r="F35" s="90">
        <v>69.349999999999994</v>
      </c>
      <c r="G35" s="1"/>
      <c r="H35" s="1"/>
    </row>
    <row r="36" spans="1:8" x14ac:dyDescent="0.2">
      <c r="A36" s="16"/>
      <c r="F36" s="90"/>
      <c r="G36" s="1"/>
      <c r="H36" s="1"/>
    </row>
    <row r="37" spans="1:8" x14ac:dyDescent="0.2">
      <c r="A37" s="16" t="s">
        <v>178</v>
      </c>
      <c r="F37" s="90">
        <v>2009.14</v>
      </c>
      <c r="G37" s="1"/>
      <c r="H37" s="1"/>
    </row>
    <row r="38" spans="1:8" x14ac:dyDescent="0.2">
      <c r="A38" s="16"/>
      <c r="B38" s="94" t="s">
        <v>181</v>
      </c>
      <c r="F38" s="90"/>
      <c r="G38" s="1"/>
      <c r="H38" s="1"/>
    </row>
    <row r="39" spans="1:8" x14ac:dyDescent="0.2">
      <c r="D39" s="15"/>
      <c r="G39" s="1"/>
      <c r="H39" s="1"/>
    </row>
    <row r="40" spans="1:8" x14ac:dyDescent="0.2">
      <c r="D40" s="15"/>
      <c r="G40" s="1"/>
      <c r="H40" s="1"/>
    </row>
    <row r="41" spans="1:8" s="20" customFormat="1" x14ac:dyDescent="0.2">
      <c r="A41" s="68" t="s">
        <v>179</v>
      </c>
      <c r="D41" s="42"/>
      <c r="F41" s="58">
        <f>F33+F35+F37</f>
        <v>13179.159999999998</v>
      </c>
      <c r="G41" s="14"/>
      <c r="H41" s="14"/>
    </row>
  </sheetData>
  <printOptions gridLines="1"/>
  <pageMargins left="0.75" right="0.75" top="1" bottom="1" header="0.5" footer="0.5"/>
  <pageSetup orientation="portrait" horizontalDpi="4294967292" verticalDpi="4294967292" copies="2" r:id="rId1"/>
  <headerFooter alignWithMargins="0">
    <oddHeader xml:space="preserve">&amp;CChristiana Presbyterian Cemetery, Inc.
Financial Statement
4th quarter, 2025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52"/>
  <sheetViews>
    <sheetView view="pageLayout" topLeftCell="A4" zoomScaleNormal="100" workbookViewId="0">
      <selection activeCell="F52" sqref="F52"/>
    </sheetView>
  </sheetViews>
  <sheetFormatPr defaultColWidth="8.85546875" defaultRowHeight="12.75" x14ac:dyDescent="0.2"/>
  <cols>
    <col min="4" max="4" width="11.28515625" bestFit="1" customWidth="1"/>
    <col min="5" max="5" width="11.28515625" customWidth="1"/>
    <col min="6" max="6" width="12.7109375" customWidth="1"/>
    <col min="7" max="7" width="10.7109375" customWidth="1"/>
    <col min="8" max="8" width="11.28515625" customWidth="1"/>
    <col min="9" max="9" width="1.42578125" customWidth="1"/>
  </cols>
  <sheetData>
    <row r="1" spans="1:8" x14ac:dyDescent="0.2">
      <c r="A1" s="3" t="s">
        <v>11</v>
      </c>
      <c r="E1" s="1" t="s">
        <v>46</v>
      </c>
    </row>
    <row r="2" spans="1:8" x14ac:dyDescent="0.2">
      <c r="E2" s="1"/>
    </row>
    <row r="3" spans="1:8" s="20" customFormat="1" x14ac:dyDescent="0.2">
      <c r="A3" s="68" t="s">
        <v>137</v>
      </c>
      <c r="F3" s="14">
        <v>10472.280000000001</v>
      </c>
    </row>
    <row r="4" spans="1:8" x14ac:dyDescent="0.2">
      <c r="E4" s="1"/>
    </row>
    <row r="5" spans="1:8" x14ac:dyDescent="0.2">
      <c r="A5" s="16" t="s">
        <v>138</v>
      </c>
      <c r="F5" s="90">
        <v>66.47</v>
      </c>
    </row>
    <row r="6" spans="1:8" x14ac:dyDescent="0.2">
      <c r="A6" s="16"/>
      <c r="F6" s="1"/>
    </row>
    <row r="7" spans="1:8" x14ac:dyDescent="0.2">
      <c r="A7" s="16" t="s">
        <v>139</v>
      </c>
      <c r="F7" s="90">
        <v>2006.16</v>
      </c>
    </row>
    <row r="8" spans="1:8" x14ac:dyDescent="0.2">
      <c r="E8" s="1"/>
    </row>
    <row r="9" spans="1:8" x14ac:dyDescent="0.2">
      <c r="A9" s="16" t="s">
        <v>182</v>
      </c>
      <c r="F9" s="2">
        <f>F3-F5-F7</f>
        <v>8399.6500000000015</v>
      </c>
    </row>
    <row r="10" spans="1:8" x14ac:dyDescent="0.2">
      <c r="E10" s="1"/>
    </row>
    <row r="11" spans="1:8" x14ac:dyDescent="0.2">
      <c r="A11" s="16" t="s">
        <v>134</v>
      </c>
      <c r="E11" s="1"/>
    </row>
    <row r="12" spans="1:8" x14ac:dyDescent="0.2">
      <c r="A12" t="s">
        <v>17</v>
      </c>
      <c r="F12" s="15">
        <v>8838.69</v>
      </c>
    </row>
    <row r="13" spans="1:8" x14ac:dyDescent="0.2">
      <c r="A13" t="s">
        <v>12</v>
      </c>
      <c r="F13" s="15">
        <v>1080</v>
      </c>
    </row>
    <row r="14" spans="1:8" x14ac:dyDescent="0.2">
      <c r="A14" t="s">
        <v>13</v>
      </c>
      <c r="F14" s="15">
        <v>325</v>
      </c>
    </row>
    <row r="15" spans="1:8" x14ac:dyDescent="0.2">
      <c r="A15" t="s">
        <v>43</v>
      </c>
      <c r="F15" s="15">
        <v>1500</v>
      </c>
      <c r="H15" s="4"/>
    </row>
    <row r="16" spans="1:8" x14ac:dyDescent="0.2">
      <c r="A16" t="s">
        <v>16</v>
      </c>
      <c r="F16" s="15">
        <v>2000</v>
      </c>
    </row>
    <row r="17" spans="1:7" x14ac:dyDescent="0.2">
      <c r="A17" t="s">
        <v>53</v>
      </c>
      <c r="F17" s="15">
        <v>50</v>
      </c>
    </row>
    <row r="18" spans="1:7" x14ac:dyDescent="0.2">
      <c r="A18" t="s">
        <v>45</v>
      </c>
      <c r="F18" s="15">
        <v>250</v>
      </c>
    </row>
    <row r="19" spans="1:7" x14ac:dyDescent="0.2">
      <c r="A19" t="s">
        <v>126</v>
      </c>
      <c r="F19" s="89">
        <v>0</v>
      </c>
    </row>
    <row r="20" spans="1:7" x14ac:dyDescent="0.2">
      <c r="F20" s="1"/>
    </row>
    <row r="21" spans="1:7" x14ac:dyDescent="0.2">
      <c r="D21" s="62" t="s">
        <v>18</v>
      </c>
      <c r="F21" s="42">
        <f>SUM(F12:F19)</f>
        <v>14043.69</v>
      </c>
    </row>
    <row r="22" spans="1:7" x14ac:dyDescent="0.2">
      <c r="A22" s="7" t="s">
        <v>21</v>
      </c>
      <c r="F22" s="4"/>
    </row>
    <row r="23" spans="1:7" x14ac:dyDescent="0.2">
      <c r="A23" s="16" t="s">
        <v>135</v>
      </c>
      <c r="F23" s="4"/>
    </row>
    <row r="24" spans="1:7" x14ac:dyDescent="0.2">
      <c r="F24" s="4"/>
    </row>
    <row r="25" spans="1:7" x14ac:dyDescent="0.2">
      <c r="A25" t="s">
        <v>107</v>
      </c>
      <c r="F25" s="15">
        <v>-550</v>
      </c>
    </row>
    <row r="26" spans="1:7" x14ac:dyDescent="0.2">
      <c r="A26" t="s">
        <v>13</v>
      </c>
      <c r="F26" s="15">
        <v>-275</v>
      </c>
    </row>
    <row r="27" spans="1:7" x14ac:dyDescent="0.2">
      <c r="A27" t="s">
        <v>19</v>
      </c>
      <c r="F27" s="15">
        <v>-9450</v>
      </c>
    </row>
    <row r="28" spans="1:7" x14ac:dyDescent="0.2">
      <c r="A28" t="s">
        <v>15</v>
      </c>
      <c r="F28" s="15">
        <v>-765</v>
      </c>
      <c r="G28" t="s">
        <v>21</v>
      </c>
    </row>
    <row r="29" spans="1:7" x14ac:dyDescent="0.2">
      <c r="A29" t="s">
        <v>74</v>
      </c>
      <c r="F29" s="15">
        <v>-25</v>
      </c>
      <c r="G29" t="s">
        <v>21</v>
      </c>
    </row>
    <row r="30" spans="1:7" x14ac:dyDescent="0.2">
      <c r="A30" s="94" t="s">
        <v>152</v>
      </c>
      <c r="F30" s="15">
        <v>-3</v>
      </c>
    </row>
    <row r="31" spans="1:7" x14ac:dyDescent="0.2">
      <c r="A31" s="94" t="s">
        <v>127</v>
      </c>
      <c r="F31" s="15">
        <v>-50</v>
      </c>
    </row>
    <row r="32" spans="1:7" x14ac:dyDescent="0.2">
      <c r="A32" s="94" t="s">
        <v>131</v>
      </c>
      <c r="F32" s="82">
        <v>0</v>
      </c>
    </row>
    <row r="33" spans="1:8" x14ac:dyDescent="0.2">
      <c r="A33" s="94" t="s">
        <v>151</v>
      </c>
      <c r="F33" s="15">
        <v>-26.67</v>
      </c>
    </row>
    <row r="34" spans="1:8" x14ac:dyDescent="0.2">
      <c r="A34" t="s">
        <v>44</v>
      </c>
      <c r="F34" s="89">
        <v>-198</v>
      </c>
    </row>
    <row r="35" spans="1:8" x14ac:dyDescent="0.2">
      <c r="F35" s="15"/>
    </row>
    <row r="36" spans="1:8" x14ac:dyDescent="0.2">
      <c r="D36" s="62" t="s">
        <v>18</v>
      </c>
      <c r="F36" s="42">
        <f>SUM(F25:F35)</f>
        <v>-11342.67</v>
      </c>
    </row>
    <row r="37" spans="1:8" x14ac:dyDescent="0.2">
      <c r="A37" s="7" t="s">
        <v>21</v>
      </c>
      <c r="F37" s="6"/>
    </row>
    <row r="38" spans="1:8" x14ac:dyDescent="0.2">
      <c r="A38" s="16" t="s">
        <v>183</v>
      </c>
      <c r="F38" s="2">
        <f>F9+F21+F36</f>
        <v>11100.670000000004</v>
      </c>
    </row>
    <row r="39" spans="1:8" x14ac:dyDescent="0.2">
      <c r="F39" s="1"/>
    </row>
    <row r="40" spans="1:8" x14ac:dyDescent="0.2">
      <c r="A40" s="16" t="s">
        <v>184</v>
      </c>
      <c r="F40" s="1">
        <v>2009.14</v>
      </c>
    </row>
    <row r="41" spans="1:8" x14ac:dyDescent="0.2">
      <c r="D41" s="15"/>
      <c r="F41" s="1"/>
    </row>
    <row r="42" spans="1:8" x14ac:dyDescent="0.2">
      <c r="A42" s="16" t="s">
        <v>177</v>
      </c>
      <c r="D42" s="15"/>
      <c r="F42" s="1">
        <v>69.349999999999994</v>
      </c>
    </row>
    <row r="43" spans="1:8" s="20" customFormat="1" x14ac:dyDescent="0.2">
      <c r="D43" s="42"/>
    </row>
    <row r="44" spans="1:8" s="20" customFormat="1" x14ac:dyDescent="0.2">
      <c r="A44" s="94" t="s">
        <v>21</v>
      </c>
      <c r="D44" s="42"/>
      <c r="F44" s="14"/>
      <c r="G44" s="14"/>
    </row>
    <row r="45" spans="1:8" s="20" customFormat="1" x14ac:dyDescent="0.2">
      <c r="A45" s="68" t="s">
        <v>179</v>
      </c>
      <c r="D45" s="42"/>
      <c r="F45" s="14">
        <f>F38+F40+F42</f>
        <v>13179.160000000003</v>
      </c>
      <c r="G45" s="14"/>
    </row>
    <row r="46" spans="1:8" s="20" customFormat="1" x14ac:dyDescent="0.2">
      <c r="A46" s="96" t="s">
        <v>21</v>
      </c>
      <c r="D46" s="42"/>
      <c r="F46" s="14"/>
      <c r="G46" s="14"/>
    </row>
    <row r="47" spans="1:8" ht="13.5" thickBot="1" x14ac:dyDescent="0.25">
      <c r="F47" s="4"/>
    </row>
    <row r="48" spans="1:8" ht="13.5" thickTop="1" x14ac:dyDescent="0.2">
      <c r="A48" s="8" t="s">
        <v>20</v>
      </c>
      <c r="B48" s="9"/>
      <c r="C48" s="9"/>
      <c r="D48" s="9"/>
      <c r="E48" s="9"/>
      <c r="F48" s="9"/>
      <c r="G48" s="9"/>
      <c r="H48" s="10"/>
    </row>
    <row r="49" spans="1:8" x14ac:dyDescent="0.2">
      <c r="A49" s="11"/>
      <c r="H49" s="12"/>
    </row>
    <row r="50" spans="1:8" ht="13.5" thickBot="1" x14ac:dyDescent="0.25">
      <c r="A50" s="106" t="s">
        <v>185</v>
      </c>
      <c r="F50" s="93">
        <v>460661.26</v>
      </c>
      <c r="H50" s="108" t="s">
        <v>136</v>
      </c>
    </row>
    <row r="51" spans="1:8" ht="13.5" thickBot="1" x14ac:dyDescent="0.25">
      <c r="A51" s="107" t="s">
        <v>186</v>
      </c>
      <c r="B51" s="13"/>
      <c r="C51" s="13"/>
      <c r="D51" s="13"/>
      <c r="E51" s="13"/>
      <c r="F51" s="93">
        <v>529837.97</v>
      </c>
      <c r="G51" s="13"/>
      <c r="H51" s="109">
        <f>F51-F50</f>
        <v>69176.709999999963</v>
      </c>
    </row>
    <row r="52" spans="1:8" ht="13.5" thickTop="1" x14ac:dyDescent="0.2"/>
  </sheetData>
  <phoneticPr fontId="0" type="noConversion"/>
  <printOptions gridLines="1"/>
  <pageMargins left="0.75" right="0.75" top="1.25" bottom="1.25" header="0.5" footer="0.5"/>
  <pageSetup scale="91" orientation="portrait" copies="2" r:id="rId1"/>
  <headerFooter alignWithMargins="0">
    <oddHeader xml:space="preserve">&amp;C&amp;K000000Christiana Presbyterian Cemetery Inc.
2025 Financial Statement
Summary of Accounts
</oddHeader>
    <oddFooter>&amp;Cpage 1 of 2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55"/>
  <sheetViews>
    <sheetView topLeftCell="A9" workbookViewId="0">
      <selection activeCell="I50" sqref="I50"/>
    </sheetView>
  </sheetViews>
  <sheetFormatPr defaultColWidth="8.85546875" defaultRowHeight="12.75" x14ac:dyDescent="0.2"/>
  <cols>
    <col min="3" max="3" width="10.85546875" style="1" bestFit="1" customWidth="1"/>
    <col min="9" max="9" width="10.140625" style="30" bestFit="1" customWidth="1"/>
  </cols>
  <sheetData>
    <row r="1" spans="1:9" s="17" customFormat="1" ht="18" x14ac:dyDescent="0.25">
      <c r="A1" s="44" t="s">
        <v>56</v>
      </c>
      <c r="C1" s="18"/>
      <c r="I1" s="26"/>
    </row>
    <row r="4" spans="1:9" ht="15.75" x14ac:dyDescent="0.25">
      <c r="A4" s="19" t="s">
        <v>29</v>
      </c>
      <c r="C4" s="21" t="s">
        <v>30</v>
      </c>
      <c r="I4" s="27" t="s">
        <v>34</v>
      </c>
    </row>
    <row r="7" spans="1:9" ht="15.75" x14ac:dyDescent="0.25">
      <c r="A7" s="19" t="s">
        <v>22</v>
      </c>
      <c r="C7" s="1">
        <v>100</v>
      </c>
      <c r="E7" t="s">
        <v>23</v>
      </c>
      <c r="I7" s="28" t="s">
        <v>32</v>
      </c>
    </row>
    <row r="8" spans="1:9" x14ac:dyDescent="0.2">
      <c r="C8" s="1">
        <v>200</v>
      </c>
      <c r="E8" t="s">
        <v>24</v>
      </c>
      <c r="I8" s="29" t="s">
        <v>31</v>
      </c>
    </row>
    <row r="9" spans="1:9" x14ac:dyDescent="0.2">
      <c r="C9" s="1">
        <v>1100</v>
      </c>
      <c r="E9" t="s">
        <v>39</v>
      </c>
      <c r="I9" s="34">
        <v>38329</v>
      </c>
    </row>
    <row r="10" spans="1:9" x14ac:dyDescent="0.2">
      <c r="C10" s="1">
        <v>200</v>
      </c>
      <c r="E10" t="s">
        <v>47</v>
      </c>
      <c r="I10" s="34">
        <v>38687</v>
      </c>
    </row>
    <row r="11" spans="1:9" x14ac:dyDescent="0.2">
      <c r="C11" s="1">
        <v>200</v>
      </c>
      <c r="E11" t="s">
        <v>48</v>
      </c>
      <c r="I11" s="34">
        <v>38687</v>
      </c>
    </row>
    <row r="12" spans="1:9" x14ac:dyDescent="0.2">
      <c r="C12" s="1">
        <v>200</v>
      </c>
      <c r="E12" t="s">
        <v>51</v>
      </c>
      <c r="I12" s="34">
        <v>39191</v>
      </c>
    </row>
    <row r="13" spans="1:9" x14ac:dyDescent="0.2">
      <c r="C13" s="1">
        <v>200</v>
      </c>
      <c r="E13" t="s">
        <v>52</v>
      </c>
      <c r="I13" s="34">
        <v>39191</v>
      </c>
    </row>
    <row r="14" spans="1:9" x14ac:dyDescent="0.2">
      <c r="C14" s="1">
        <v>200</v>
      </c>
      <c r="E14" t="s">
        <v>72</v>
      </c>
      <c r="I14" s="34">
        <v>40326</v>
      </c>
    </row>
    <row r="15" spans="1:9" x14ac:dyDescent="0.2">
      <c r="C15" s="1">
        <v>200</v>
      </c>
      <c r="E15" t="s">
        <v>77</v>
      </c>
      <c r="I15" s="34">
        <v>40627</v>
      </c>
    </row>
    <row r="16" spans="1:9" x14ac:dyDescent="0.2">
      <c r="C16" s="1">
        <v>200</v>
      </c>
      <c r="E16" t="s">
        <v>76</v>
      </c>
      <c r="I16" s="34">
        <v>40732</v>
      </c>
    </row>
    <row r="17" spans="1:9" x14ac:dyDescent="0.2">
      <c r="C17" s="1">
        <v>200</v>
      </c>
      <c r="E17" t="s">
        <v>80</v>
      </c>
      <c r="I17" s="34">
        <v>41377</v>
      </c>
    </row>
    <row r="18" spans="1:9" x14ac:dyDescent="0.2">
      <c r="C18" s="1">
        <v>200</v>
      </c>
      <c r="E18" t="s">
        <v>88</v>
      </c>
      <c r="I18" s="34">
        <v>41433</v>
      </c>
    </row>
    <row r="19" spans="1:9" x14ac:dyDescent="0.2">
      <c r="C19" s="1">
        <v>400</v>
      </c>
      <c r="E19" t="s">
        <v>104</v>
      </c>
      <c r="I19" s="34">
        <v>43386</v>
      </c>
    </row>
    <row r="20" spans="1:9" x14ac:dyDescent="0.2">
      <c r="C20" s="1">
        <v>200</v>
      </c>
      <c r="E20" t="s">
        <v>105</v>
      </c>
      <c r="I20" s="34">
        <v>43407</v>
      </c>
    </row>
    <row r="21" spans="1:9" x14ac:dyDescent="0.2">
      <c r="C21" s="1">
        <v>400</v>
      </c>
      <c r="E21" t="s">
        <v>108</v>
      </c>
      <c r="I21" s="34">
        <v>43689</v>
      </c>
    </row>
    <row r="22" spans="1:9" x14ac:dyDescent="0.2">
      <c r="C22" s="1">
        <v>200</v>
      </c>
      <c r="E22" t="s">
        <v>117</v>
      </c>
      <c r="I22" s="34">
        <v>44636</v>
      </c>
    </row>
    <row r="23" spans="1:9" x14ac:dyDescent="0.2">
      <c r="C23" s="1">
        <v>200</v>
      </c>
      <c r="E23" t="s">
        <v>128</v>
      </c>
      <c r="I23" s="34">
        <v>45338</v>
      </c>
    </row>
    <row r="24" spans="1:9" x14ac:dyDescent="0.2">
      <c r="C24" s="1">
        <v>250</v>
      </c>
      <c r="E24" s="94" t="s">
        <v>153</v>
      </c>
      <c r="I24" s="34">
        <v>45733</v>
      </c>
    </row>
    <row r="25" spans="1:9" s="24" customFormat="1" x14ac:dyDescent="0.2">
      <c r="C25" s="25"/>
      <c r="I25" s="31"/>
    </row>
    <row r="26" spans="1:9" s="20" customFormat="1" x14ac:dyDescent="0.2">
      <c r="B26" s="20" t="s">
        <v>25</v>
      </c>
      <c r="C26" s="14">
        <f>SUM(C7:C25)</f>
        <v>4850</v>
      </c>
      <c r="I26" s="32"/>
    </row>
    <row r="28" spans="1:9" s="22" customFormat="1" x14ac:dyDescent="0.2">
      <c r="C28" s="23"/>
      <c r="I28" s="33"/>
    </row>
    <row r="29" spans="1:9" ht="15.75" x14ac:dyDescent="0.25">
      <c r="A29" s="19" t="s">
        <v>26</v>
      </c>
      <c r="C29" s="1">
        <v>420</v>
      </c>
      <c r="E29" t="s">
        <v>27</v>
      </c>
      <c r="I29" s="27" t="s">
        <v>33</v>
      </c>
    </row>
    <row r="30" spans="1:9" x14ac:dyDescent="0.2">
      <c r="C30" s="1">
        <v>119.85</v>
      </c>
      <c r="E30" t="s">
        <v>28</v>
      </c>
      <c r="I30" s="27" t="s">
        <v>35</v>
      </c>
    </row>
    <row r="31" spans="1:9" x14ac:dyDescent="0.2">
      <c r="C31" s="1">
        <v>2200</v>
      </c>
      <c r="E31" t="s">
        <v>41</v>
      </c>
      <c r="I31" s="27" t="s">
        <v>36</v>
      </c>
    </row>
    <row r="32" spans="1:9" x14ac:dyDescent="0.2">
      <c r="C32" s="1">
        <v>1095</v>
      </c>
      <c r="E32" t="s">
        <v>40</v>
      </c>
      <c r="I32" s="34">
        <v>38323</v>
      </c>
    </row>
    <row r="33" spans="3:9" x14ac:dyDescent="0.2">
      <c r="C33" s="1">
        <v>65</v>
      </c>
      <c r="E33" t="s">
        <v>42</v>
      </c>
      <c r="I33" s="34">
        <v>38360</v>
      </c>
    </row>
    <row r="34" spans="3:9" x14ac:dyDescent="0.2">
      <c r="C34" s="1">
        <v>85</v>
      </c>
      <c r="E34" t="s">
        <v>50</v>
      </c>
      <c r="I34" s="34">
        <v>39041</v>
      </c>
    </row>
    <row r="35" spans="3:9" x14ac:dyDescent="0.2">
      <c r="C35" s="1">
        <v>85</v>
      </c>
      <c r="E35" t="s">
        <v>55</v>
      </c>
      <c r="I35" s="34">
        <v>39041</v>
      </c>
    </row>
    <row r="36" spans="3:9" x14ac:dyDescent="0.2">
      <c r="C36" s="1">
        <v>160</v>
      </c>
      <c r="E36" t="s">
        <v>54</v>
      </c>
      <c r="I36" s="34">
        <v>39277</v>
      </c>
    </row>
    <row r="37" spans="3:9" x14ac:dyDescent="0.2">
      <c r="C37" s="1">
        <v>110</v>
      </c>
      <c r="E37" t="s">
        <v>73</v>
      </c>
      <c r="I37" s="34">
        <v>40403</v>
      </c>
    </row>
    <row r="38" spans="3:9" x14ac:dyDescent="0.2">
      <c r="C38" s="1">
        <v>110</v>
      </c>
      <c r="E38" t="s">
        <v>75</v>
      </c>
      <c r="I38" s="34">
        <v>40667</v>
      </c>
    </row>
    <row r="39" spans="3:9" x14ac:dyDescent="0.2">
      <c r="C39" s="1">
        <v>115</v>
      </c>
      <c r="E39" t="s">
        <v>81</v>
      </c>
      <c r="I39" s="34">
        <v>41102</v>
      </c>
    </row>
    <row r="40" spans="3:9" x14ac:dyDescent="0.2">
      <c r="C40" s="1">
        <v>85</v>
      </c>
      <c r="E40" t="s">
        <v>89</v>
      </c>
      <c r="I40" s="34">
        <v>41456</v>
      </c>
    </row>
    <row r="41" spans="3:9" x14ac:dyDescent="0.2">
      <c r="C41" s="1">
        <v>100</v>
      </c>
      <c r="E41" t="s">
        <v>90</v>
      </c>
      <c r="I41" s="34">
        <v>41515</v>
      </c>
    </row>
    <row r="42" spans="3:9" x14ac:dyDescent="0.2">
      <c r="C42" s="1">
        <v>315</v>
      </c>
      <c r="E42" t="s">
        <v>106</v>
      </c>
      <c r="I42" s="34">
        <v>43516</v>
      </c>
    </row>
    <row r="43" spans="3:9" x14ac:dyDescent="0.2">
      <c r="C43" s="1">
        <v>210</v>
      </c>
      <c r="E43" t="s">
        <v>109</v>
      </c>
      <c r="I43" s="34">
        <v>43745</v>
      </c>
    </row>
    <row r="44" spans="3:9" x14ac:dyDescent="0.2">
      <c r="C44" s="1">
        <v>100</v>
      </c>
      <c r="E44" t="s">
        <v>110</v>
      </c>
      <c r="I44" s="34">
        <v>43745</v>
      </c>
    </row>
    <row r="45" spans="3:9" x14ac:dyDescent="0.2">
      <c r="C45" s="1">
        <v>149</v>
      </c>
      <c r="E45" s="94" t="s">
        <v>120</v>
      </c>
      <c r="I45" s="95">
        <v>44768</v>
      </c>
    </row>
    <row r="46" spans="3:9" x14ac:dyDescent="0.2">
      <c r="C46" s="1">
        <v>250</v>
      </c>
      <c r="E46" s="94" t="s">
        <v>121</v>
      </c>
      <c r="I46" s="95">
        <v>44841</v>
      </c>
    </row>
    <row r="47" spans="3:9" x14ac:dyDescent="0.2">
      <c r="C47" s="1">
        <v>250</v>
      </c>
      <c r="E47" s="94" t="s">
        <v>122</v>
      </c>
      <c r="I47" s="95">
        <v>44846</v>
      </c>
    </row>
    <row r="48" spans="3:9" x14ac:dyDescent="0.2">
      <c r="C48" s="1">
        <v>190</v>
      </c>
      <c r="E48" s="94" t="s">
        <v>129</v>
      </c>
      <c r="I48" s="95">
        <v>45349</v>
      </c>
    </row>
    <row r="49" spans="1:9" x14ac:dyDescent="0.2">
      <c r="C49" s="1">
        <v>198</v>
      </c>
      <c r="E49" s="94" t="s">
        <v>154</v>
      </c>
      <c r="I49" s="95">
        <v>45741</v>
      </c>
    </row>
    <row r="51" spans="1:9" s="20" customFormat="1" x14ac:dyDescent="0.2">
      <c r="B51" s="20" t="s">
        <v>25</v>
      </c>
      <c r="C51" s="14">
        <f>SUM(C29:C50)</f>
        <v>6411.85</v>
      </c>
      <c r="I51" s="32"/>
    </row>
    <row r="53" spans="1:9" s="22" customFormat="1" x14ac:dyDescent="0.2">
      <c r="C53" s="23"/>
      <c r="I53" s="33"/>
    </row>
    <row r="55" spans="1:9" ht="15.75" x14ac:dyDescent="0.25">
      <c r="A55" s="19" t="s">
        <v>37</v>
      </c>
      <c r="C55" s="1">
        <f>C4+C26-C51</f>
        <v>-1561.8500000000004</v>
      </c>
      <c r="I55" s="28">
        <v>44927</v>
      </c>
    </row>
  </sheetData>
  <phoneticPr fontId="0" type="noConversion"/>
  <printOptions gridLines="1" gridLinesSet="0"/>
  <pageMargins left="0.75" right="0.75" top="1" bottom="1" header="0.5" footer="0.5"/>
  <pageSetup scale="93" orientation="portrait" horizontalDpi="300" verticalDpi="300"/>
  <headerFooter alignWithMargins="0">
    <oddHeader>&amp;CMemorial Garden Income and Expenses- Running Totals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I19" sqref="I19"/>
    </sheetView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8.85546875" defaultRowHeight="12.75" x14ac:dyDescent="0.2"/>
  <sheetData/>
  <phoneticPr fontId="0" type="noConversion"/>
  <printOptions gridLines="1" gridLinesSet="0"/>
  <pageMargins left="0.75" right="0.75" top="1" bottom="1" header="0.5" footer="0.5"/>
  <pageSetup orientation="portrait" horizontalDpi="0" verticalDpi="0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Long term 25</vt:lpstr>
      <vt:lpstr>1st Q oper 25</vt:lpstr>
      <vt:lpstr>2nd Q oper 25</vt:lpstr>
      <vt:lpstr>3rd Q oper 25</vt:lpstr>
      <vt:lpstr>4th Q oper 25</vt:lpstr>
      <vt:lpstr>Annual</vt:lpstr>
      <vt:lpstr>Memorial Garden Fund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Christiana Presbyterian Cemetery, Inc. Financial Report</dc:title>
  <dc:creator>WFW Master1</dc:creator>
  <cp:lastModifiedBy>Jennifer Wilcox</cp:lastModifiedBy>
  <cp:lastPrinted>2026-01-30T04:39:37Z</cp:lastPrinted>
  <dcterms:created xsi:type="dcterms:W3CDTF">1999-01-27T18:28:11Z</dcterms:created>
  <dcterms:modified xsi:type="dcterms:W3CDTF">2026-03-01T00:24:59Z</dcterms:modified>
</cp:coreProperties>
</file>